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Quick Folder Links\TMDL Reporting\2022-2023\"/>
    </mc:Choice>
  </mc:AlternateContent>
  <xr:revisionPtr revIDLastSave="0" documentId="8_{ECB32E15-2B33-4EC7-A85F-7B0FCE83A8DB}" xr6:coauthVersionLast="47" xr6:coauthVersionMax="47" xr10:uidLastSave="{00000000-0000-0000-0000-000000000000}"/>
  <bookViews>
    <workbookView xWindow="28680" yWindow="-120" windowWidth="29040" windowHeight="14610" firstSheet="1" activeTab="4" xr2:uid="{00000000-000D-0000-FFFF-FFFF00000000}"/>
  </bookViews>
  <sheets>
    <sheet name="Summer Season Data - 2022-2023" sheetId="1" r:id="rId1"/>
    <sheet name="Summer Exceedances" sheetId="2" r:id="rId2"/>
    <sheet name="Winter Season Data - 2022-2023" sheetId="3" r:id="rId3"/>
    <sheet name="Winter Exceedances" sheetId="4" r:id="rId4"/>
    <sheet name="All Current Data - 2022-2023" sheetId="5" r:id="rId5"/>
    <sheet name="E. coli Trends" sheetId="9" r:id="rId6"/>
    <sheet name="Phosphorus Trends" sheetId="10" r:id="rId7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29" i="2"/>
  <c r="J25" i="2" l="1"/>
  <c r="J24" i="2"/>
  <c r="J23" i="2"/>
  <c r="J21" i="2"/>
  <c r="J20" i="2"/>
  <c r="J19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C25" i="2"/>
  <c r="C24" i="2"/>
  <c r="C23" i="2"/>
  <c r="C21" i="2"/>
  <c r="C20" i="2"/>
  <c r="C19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Q25" i="2" l="1"/>
  <c r="Q24" i="2"/>
  <c r="Q23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AE11" i="1" l="1"/>
  <c r="AE4" i="1"/>
  <c r="R4" i="1"/>
  <c r="E11" i="1"/>
  <c r="E4" i="1"/>
  <c r="AE10" i="1" l="1"/>
  <c r="AE3" i="1"/>
  <c r="R3" i="1"/>
  <c r="E52" i="1"/>
  <c r="E10" i="1"/>
  <c r="E3" i="1"/>
  <c r="AR78" i="5" l="1"/>
  <c r="AR77" i="5"/>
  <c r="C25" i="4" l="1"/>
  <c r="C24" i="4"/>
  <c r="C23" i="4"/>
  <c r="C21" i="4"/>
  <c r="C20" i="4"/>
  <c r="C19" i="4"/>
  <c r="C18" i="4"/>
  <c r="C17" i="4"/>
  <c r="C16" i="4"/>
  <c r="C15" i="4"/>
  <c r="C14" i="4"/>
  <c r="C13" i="4"/>
  <c r="C12" i="4"/>
  <c r="C10" i="4"/>
  <c r="C9" i="4"/>
  <c r="C8" i="4"/>
  <c r="C6" i="4"/>
  <c r="C5" i="4"/>
  <c r="C4" i="4"/>
  <c r="C3" i="4"/>
  <c r="AA53" i="3" l="1"/>
  <c r="AA52" i="3"/>
  <c r="AE67" i="5" l="1"/>
  <c r="AE68" i="5"/>
  <c r="AE69" i="5"/>
  <c r="AE70" i="5"/>
  <c r="AE66" i="5"/>
  <c r="AE65" i="5" l="1"/>
  <c r="E10" i="5"/>
  <c r="E11" i="5"/>
  <c r="E12" i="5"/>
  <c r="E13" i="5"/>
  <c r="E14" i="5"/>
  <c r="E9" i="5"/>
  <c r="AA46" i="3" l="1"/>
  <c r="AA47" i="3"/>
  <c r="AA48" i="3"/>
  <c r="AA49" i="3"/>
  <c r="AA50" i="3"/>
  <c r="AA45" i="3"/>
  <c r="AA39" i="3"/>
  <c r="AA40" i="3"/>
  <c r="AA41" i="3"/>
  <c r="AA42" i="3"/>
  <c r="AA43" i="3"/>
  <c r="AA38" i="3"/>
  <c r="AA32" i="3"/>
  <c r="AA33" i="3"/>
  <c r="AA34" i="3"/>
  <c r="AA35" i="3"/>
  <c r="AA36" i="3"/>
  <c r="AA31" i="3"/>
  <c r="AA18" i="3"/>
  <c r="AA19" i="3"/>
  <c r="AA20" i="3"/>
  <c r="AA21" i="3"/>
  <c r="AA22" i="3"/>
  <c r="AA17" i="3"/>
  <c r="AA11" i="3"/>
  <c r="AA12" i="3"/>
  <c r="AA13" i="3"/>
  <c r="AA14" i="3"/>
  <c r="AA15" i="3"/>
  <c r="AA10" i="3"/>
  <c r="AA5" i="3"/>
  <c r="AA6" i="3"/>
  <c r="AA7" i="3"/>
  <c r="AA8" i="3"/>
  <c r="P53" i="3"/>
  <c r="P54" i="3"/>
  <c r="P55" i="3"/>
  <c r="P56" i="3"/>
  <c r="P57" i="3"/>
  <c r="P52" i="3"/>
  <c r="P46" i="3"/>
  <c r="P47" i="3"/>
  <c r="P48" i="3"/>
  <c r="P49" i="3"/>
  <c r="P50" i="3"/>
  <c r="P45" i="3"/>
  <c r="P39" i="3"/>
  <c r="P40" i="3"/>
  <c r="P41" i="3"/>
  <c r="P42" i="3"/>
  <c r="P43" i="3"/>
  <c r="P38" i="3"/>
  <c r="P32" i="3"/>
  <c r="P33" i="3"/>
  <c r="P34" i="3"/>
  <c r="P35" i="3"/>
  <c r="P36" i="3"/>
  <c r="P25" i="3"/>
  <c r="P26" i="3"/>
  <c r="P27" i="3"/>
  <c r="P28" i="3"/>
  <c r="P29" i="3"/>
  <c r="P31" i="3"/>
  <c r="P24" i="3"/>
  <c r="P18" i="3"/>
  <c r="P19" i="3"/>
  <c r="P20" i="3"/>
  <c r="P21" i="3"/>
  <c r="P22" i="3"/>
  <c r="P17" i="3"/>
  <c r="P11" i="3"/>
  <c r="P12" i="3"/>
  <c r="P13" i="3"/>
  <c r="P14" i="3"/>
  <c r="P15" i="3"/>
  <c r="P10" i="3"/>
  <c r="E53" i="3"/>
  <c r="E54" i="3"/>
  <c r="E55" i="3"/>
  <c r="E56" i="3"/>
  <c r="E57" i="3"/>
  <c r="E52" i="3"/>
  <c r="E46" i="3"/>
  <c r="E47" i="3"/>
  <c r="E48" i="3"/>
  <c r="E49" i="3"/>
  <c r="E50" i="3"/>
  <c r="E45" i="3"/>
  <c r="E39" i="3"/>
  <c r="E40" i="3"/>
  <c r="E41" i="3"/>
  <c r="E42" i="3"/>
  <c r="E43" i="3"/>
  <c r="E25" i="3"/>
  <c r="E26" i="3"/>
  <c r="E27" i="3"/>
  <c r="E28" i="3"/>
  <c r="E29" i="3"/>
  <c r="E38" i="3"/>
  <c r="E24" i="3"/>
  <c r="E5" i="3"/>
  <c r="E6" i="3"/>
  <c r="E7" i="3"/>
  <c r="E8" i="3"/>
  <c r="E18" i="3"/>
  <c r="E19" i="3"/>
  <c r="E20" i="3"/>
  <c r="E21" i="3"/>
  <c r="E22" i="3"/>
  <c r="E17" i="3"/>
  <c r="E11" i="3"/>
  <c r="E12" i="3"/>
  <c r="E13" i="3"/>
  <c r="E14" i="3"/>
  <c r="E15" i="3"/>
  <c r="E10" i="3"/>
  <c r="AR74" i="5" l="1"/>
  <c r="AR75" i="5"/>
  <c r="AR76" i="5"/>
  <c r="AR79" i="5"/>
  <c r="AR80" i="5"/>
  <c r="AR73" i="5"/>
  <c r="AR60" i="5" l="1"/>
  <c r="AR61" i="5"/>
  <c r="AR62" i="5"/>
  <c r="AR63" i="5"/>
  <c r="AR64" i="5"/>
  <c r="AR65" i="5"/>
  <c r="AR66" i="5"/>
  <c r="AR67" i="5"/>
  <c r="AR68" i="5"/>
  <c r="AR69" i="5"/>
  <c r="AR70" i="5"/>
  <c r="AR46" i="5"/>
  <c r="AR47" i="5"/>
  <c r="AR49" i="5"/>
  <c r="AR50" i="5"/>
  <c r="AR51" i="5"/>
  <c r="AR52" i="5"/>
  <c r="AR53" i="5"/>
  <c r="AR54" i="5"/>
  <c r="AR55" i="5"/>
  <c r="AR56" i="5"/>
  <c r="AE19" i="5"/>
  <c r="AE21" i="5"/>
  <c r="AE22" i="5"/>
  <c r="AE23" i="5"/>
  <c r="AE24" i="5"/>
  <c r="AE25" i="5"/>
  <c r="AE26" i="5"/>
  <c r="AE27" i="5"/>
  <c r="AE28" i="5"/>
  <c r="AE18" i="5"/>
  <c r="R74" i="5"/>
  <c r="R75" i="5"/>
  <c r="R76" i="5"/>
  <c r="R77" i="5"/>
  <c r="R78" i="5"/>
  <c r="R79" i="5"/>
  <c r="R80" i="5"/>
  <c r="R81" i="5"/>
  <c r="R82" i="5"/>
  <c r="R83" i="5"/>
  <c r="R84" i="5"/>
  <c r="AR59" i="5"/>
  <c r="AR45" i="5"/>
  <c r="AR32" i="5"/>
  <c r="AR33" i="5"/>
  <c r="AR34" i="5"/>
  <c r="AR35" i="5"/>
  <c r="AR36" i="5"/>
  <c r="AR37" i="5"/>
  <c r="AR38" i="5"/>
  <c r="AR39" i="5"/>
  <c r="AR40" i="5"/>
  <c r="AR41" i="5"/>
  <c r="AR31" i="5"/>
  <c r="AR4" i="5"/>
  <c r="AR5" i="5"/>
  <c r="AR6" i="5"/>
  <c r="AR7" i="5"/>
  <c r="AR8" i="5"/>
  <c r="AR9" i="5"/>
  <c r="AR10" i="5"/>
  <c r="AR11" i="5"/>
  <c r="AR12" i="5"/>
  <c r="AR13" i="5"/>
  <c r="AE74" i="5"/>
  <c r="AE75" i="5"/>
  <c r="AE76" i="5"/>
  <c r="AE77" i="5"/>
  <c r="AE78" i="5"/>
  <c r="AE79" i="5"/>
  <c r="AE80" i="5"/>
  <c r="AE81" i="5"/>
  <c r="AE82" i="5"/>
  <c r="AE83" i="5"/>
  <c r="AE84" i="5"/>
  <c r="AE46" i="5"/>
  <c r="AE47" i="5"/>
  <c r="AE48" i="5"/>
  <c r="AE49" i="5"/>
  <c r="AE50" i="5"/>
  <c r="AE51" i="5"/>
  <c r="AE52" i="5"/>
  <c r="AE53" i="5"/>
  <c r="AE54" i="5"/>
  <c r="AE55" i="5"/>
  <c r="AE56" i="5"/>
  <c r="AR3" i="5"/>
  <c r="AE73" i="5"/>
  <c r="AE45" i="5"/>
  <c r="AE32" i="5"/>
  <c r="AE33" i="5"/>
  <c r="AE34" i="5"/>
  <c r="AE35" i="5"/>
  <c r="AE36" i="5"/>
  <c r="AE37" i="5"/>
  <c r="AE38" i="5"/>
  <c r="AE39" i="5"/>
  <c r="AE40" i="5"/>
  <c r="AE41" i="5"/>
  <c r="AE42" i="5"/>
  <c r="AE4" i="5"/>
  <c r="AE5" i="5"/>
  <c r="AE6" i="5"/>
  <c r="AE7" i="5"/>
  <c r="AE8" i="5"/>
  <c r="AE9" i="5"/>
  <c r="AE10" i="5"/>
  <c r="AE11" i="5"/>
  <c r="AE12" i="5"/>
  <c r="AE13" i="5"/>
  <c r="AE14" i="5"/>
  <c r="AE31" i="5"/>
  <c r="AE3" i="5"/>
  <c r="R73" i="5"/>
  <c r="R60" i="5"/>
  <c r="R61" i="5"/>
  <c r="R62" i="5"/>
  <c r="R63" i="5"/>
  <c r="R64" i="5"/>
  <c r="R65" i="5"/>
  <c r="R66" i="5"/>
  <c r="R67" i="5"/>
  <c r="R68" i="5"/>
  <c r="R69" i="5"/>
  <c r="R70" i="5"/>
  <c r="R59" i="5"/>
  <c r="R46" i="5"/>
  <c r="R47" i="5"/>
  <c r="R48" i="5"/>
  <c r="R49" i="5"/>
  <c r="R50" i="5"/>
  <c r="R51" i="5"/>
  <c r="R52" i="5"/>
  <c r="R53" i="5"/>
  <c r="R54" i="5"/>
  <c r="R55" i="5"/>
  <c r="R56" i="5"/>
  <c r="R32" i="5"/>
  <c r="R41" i="5"/>
  <c r="R42" i="5"/>
  <c r="R45" i="5"/>
  <c r="R31" i="5"/>
  <c r="R20" i="5"/>
  <c r="R21" i="5"/>
  <c r="R22" i="5"/>
  <c r="R23" i="5"/>
  <c r="R24" i="5"/>
  <c r="R25" i="5"/>
  <c r="R26" i="5"/>
  <c r="R27" i="5"/>
  <c r="R28" i="5"/>
  <c r="E74" i="5"/>
  <c r="E75" i="5"/>
  <c r="E76" i="5"/>
  <c r="E77" i="5"/>
  <c r="E78" i="5"/>
  <c r="E79" i="5"/>
  <c r="E80" i="5"/>
  <c r="E81" i="5"/>
  <c r="E82" i="5"/>
  <c r="E83" i="5"/>
  <c r="E84" i="5"/>
  <c r="R17" i="5"/>
  <c r="R4" i="5"/>
  <c r="R5" i="5"/>
  <c r="R7" i="5"/>
  <c r="R8" i="5"/>
  <c r="R9" i="5"/>
  <c r="R10" i="5"/>
  <c r="R11" i="5"/>
  <c r="R12" i="5"/>
  <c r="R13" i="5"/>
  <c r="R14" i="5"/>
  <c r="R3" i="5"/>
  <c r="E73" i="5"/>
  <c r="E69" i="5"/>
  <c r="E70" i="5"/>
  <c r="E46" i="5"/>
  <c r="E47" i="5"/>
  <c r="E48" i="5"/>
  <c r="E49" i="5"/>
  <c r="E50" i="5"/>
  <c r="E51" i="5"/>
  <c r="E52" i="5"/>
  <c r="E53" i="5"/>
  <c r="E54" i="5"/>
  <c r="E55" i="5"/>
  <c r="E56" i="5"/>
  <c r="E59" i="5"/>
  <c r="E45" i="5"/>
  <c r="E42" i="5"/>
  <c r="E32" i="5"/>
  <c r="E33" i="5"/>
  <c r="E34" i="5"/>
  <c r="E35" i="5"/>
  <c r="E36" i="5"/>
  <c r="E37" i="5"/>
  <c r="E38" i="5"/>
  <c r="E39" i="5"/>
  <c r="E40" i="5"/>
  <c r="E41" i="5"/>
  <c r="E31" i="5"/>
  <c r="E18" i="5"/>
  <c r="E19" i="5"/>
  <c r="E21" i="5"/>
  <c r="E22" i="5"/>
  <c r="E23" i="5"/>
  <c r="E24" i="5"/>
  <c r="E25" i="5"/>
  <c r="E26" i="5"/>
  <c r="E27" i="5"/>
  <c r="E28" i="5"/>
  <c r="E17" i="5"/>
  <c r="AE13" i="1"/>
  <c r="AE14" i="1"/>
  <c r="AE15" i="1"/>
  <c r="AE17" i="1"/>
  <c r="AE19" i="1"/>
  <c r="AE20" i="1"/>
  <c r="AE21" i="1"/>
  <c r="AE22" i="1"/>
  <c r="AE31" i="1"/>
  <c r="AE33" i="1"/>
  <c r="AE34" i="1"/>
  <c r="AE35" i="1"/>
  <c r="AE36" i="1"/>
  <c r="AE38" i="1"/>
  <c r="AE39" i="1"/>
  <c r="AE40" i="1"/>
  <c r="AE41" i="1"/>
  <c r="AE42" i="1"/>
  <c r="AE45" i="1"/>
  <c r="AE46" i="1"/>
  <c r="AE47" i="1"/>
  <c r="AE48" i="1"/>
  <c r="AE49" i="1"/>
  <c r="AE50" i="1"/>
  <c r="AE52" i="1"/>
  <c r="AE53" i="1"/>
  <c r="AE54" i="1"/>
  <c r="AE55" i="1"/>
  <c r="AE12" i="1"/>
  <c r="R6" i="1"/>
  <c r="R10" i="1"/>
  <c r="R11" i="1"/>
  <c r="R12" i="1"/>
  <c r="R13" i="1"/>
  <c r="R14" i="1"/>
  <c r="R15" i="1"/>
  <c r="R17" i="1"/>
  <c r="R18" i="1"/>
  <c r="R19" i="1"/>
  <c r="R20" i="1"/>
  <c r="R21" i="1"/>
  <c r="R22" i="1"/>
  <c r="R24" i="1"/>
  <c r="R25" i="1"/>
  <c r="R26" i="1"/>
  <c r="R27" i="1"/>
  <c r="R28" i="1"/>
  <c r="R29" i="1"/>
  <c r="R31" i="1"/>
  <c r="R32" i="1"/>
  <c r="R33" i="1"/>
  <c r="R34" i="1"/>
  <c r="R35" i="1"/>
  <c r="R36" i="1"/>
  <c r="R38" i="1"/>
  <c r="R39" i="1"/>
  <c r="R41" i="1"/>
  <c r="R42" i="1"/>
  <c r="R45" i="1"/>
  <c r="R46" i="1"/>
  <c r="R47" i="1"/>
  <c r="R48" i="1"/>
  <c r="R49" i="1"/>
  <c r="R50" i="1"/>
  <c r="R52" i="1"/>
  <c r="R53" i="1"/>
  <c r="R54" i="1"/>
  <c r="R55" i="1"/>
  <c r="R56" i="1"/>
  <c r="R57" i="1"/>
  <c r="R5" i="1"/>
  <c r="E13" i="1"/>
  <c r="E14" i="1"/>
  <c r="E17" i="1"/>
  <c r="E18" i="1"/>
  <c r="E19" i="1"/>
  <c r="E20" i="1"/>
  <c r="E21" i="1"/>
  <c r="E22" i="1"/>
  <c r="E24" i="1"/>
  <c r="E25" i="1"/>
  <c r="E26" i="1"/>
  <c r="E27" i="1"/>
  <c r="E28" i="1"/>
  <c r="E29" i="1"/>
  <c r="E31" i="1"/>
  <c r="E32" i="1"/>
  <c r="E33" i="1"/>
  <c r="E38" i="1"/>
  <c r="E39" i="1"/>
  <c r="E40" i="1"/>
  <c r="E41" i="1"/>
  <c r="E42" i="1"/>
  <c r="E43" i="1"/>
  <c r="E45" i="1"/>
  <c r="E46" i="1"/>
  <c r="E47" i="1"/>
  <c r="E48" i="1"/>
  <c r="E49" i="1"/>
  <c r="E53" i="1"/>
  <c r="E54" i="1"/>
  <c r="E57" i="1"/>
  <c r="E12" i="1"/>
  <c r="K3" i="5"/>
  <c r="AF3" i="3"/>
  <c r="J55" i="3"/>
  <c r="AW59" i="5" l="1"/>
  <c r="AE38" i="3" l="1"/>
  <c r="AY62" i="5" l="1"/>
  <c r="AX62" i="5"/>
  <c r="AW62" i="5"/>
  <c r="AY61" i="5"/>
  <c r="AX61" i="5"/>
  <c r="AW61" i="5"/>
  <c r="AY60" i="5"/>
  <c r="AX60" i="5"/>
  <c r="AW60" i="5"/>
  <c r="AY59" i="5"/>
  <c r="AX59" i="5"/>
  <c r="AY48" i="5"/>
  <c r="AX48" i="5"/>
  <c r="AW48" i="5"/>
  <c r="AY47" i="5"/>
  <c r="AX47" i="5"/>
  <c r="AW47" i="5"/>
  <c r="AY46" i="5"/>
  <c r="AX46" i="5"/>
  <c r="AW46" i="5"/>
  <c r="AY45" i="5"/>
  <c r="AX45" i="5"/>
  <c r="AW45" i="5"/>
  <c r="AY34" i="5"/>
  <c r="AX34" i="5"/>
  <c r="AW34" i="5"/>
  <c r="AY33" i="5"/>
  <c r="AX33" i="5"/>
  <c r="AW33" i="5"/>
  <c r="AY32" i="5"/>
  <c r="AX32" i="5"/>
  <c r="AW32" i="5"/>
  <c r="AY31" i="5"/>
  <c r="AX31" i="5"/>
  <c r="AW31" i="5"/>
  <c r="AY20" i="5"/>
  <c r="AX20" i="5"/>
  <c r="AW20" i="5"/>
  <c r="AY19" i="5"/>
  <c r="AX19" i="5"/>
  <c r="AW19" i="5"/>
  <c r="AY18" i="5"/>
  <c r="AX18" i="5"/>
  <c r="AW18" i="5"/>
  <c r="AY17" i="5"/>
  <c r="AX17" i="5"/>
  <c r="AW17" i="5"/>
  <c r="AY6" i="5"/>
  <c r="AY5" i="5"/>
  <c r="AY4" i="5"/>
  <c r="AY3" i="5"/>
  <c r="AX6" i="5"/>
  <c r="AX5" i="5"/>
  <c r="AX4" i="5"/>
  <c r="AX3" i="5"/>
  <c r="AW6" i="5"/>
  <c r="AW5" i="5"/>
  <c r="AW4" i="5"/>
  <c r="AW3" i="5"/>
  <c r="AL76" i="5"/>
  <c r="AK76" i="5"/>
  <c r="AJ76" i="5"/>
  <c r="AL75" i="5"/>
  <c r="AK75" i="5"/>
  <c r="AJ75" i="5"/>
  <c r="AL74" i="5"/>
  <c r="AK74" i="5"/>
  <c r="AJ74" i="5"/>
  <c r="AL73" i="5"/>
  <c r="AK73" i="5"/>
  <c r="AJ73" i="5"/>
  <c r="AL62" i="5"/>
  <c r="AK62" i="5"/>
  <c r="AJ62" i="5"/>
  <c r="AL61" i="5"/>
  <c r="AK61" i="5"/>
  <c r="AJ61" i="5"/>
  <c r="AL60" i="5"/>
  <c r="AK60" i="5"/>
  <c r="AJ60" i="5"/>
  <c r="AL59" i="5"/>
  <c r="AK59" i="5"/>
  <c r="AJ59" i="5"/>
  <c r="AL48" i="5"/>
  <c r="AK48" i="5"/>
  <c r="AJ48" i="5"/>
  <c r="AL47" i="5"/>
  <c r="AK47" i="5"/>
  <c r="AJ47" i="5"/>
  <c r="AL46" i="5"/>
  <c r="AK46" i="5"/>
  <c r="AJ46" i="5"/>
  <c r="AL45" i="5"/>
  <c r="AK45" i="5"/>
  <c r="AJ45" i="5"/>
  <c r="AL34" i="5"/>
  <c r="AK34" i="5"/>
  <c r="AJ34" i="5"/>
  <c r="AL33" i="5"/>
  <c r="AK33" i="5"/>
  <c r="AJ33" i="5"/>
  <c r="AL32" i="5"/>
  <c r="AK32" i="5"/>
  <c r="AJ32" i="5"/>
  <c r="AL31" i="5"/>
  <c r="AK31" i="5"/>
  <c r="AJ31" i="5"/>
  <c r="AL20" i="5"/>
  <c r="AK20" i="5"/>
  <c r="AJ20" i="5"/>
  <c r="AL19" i="5"/>
  <c r="AK19" i="5"/>
  <c r="AJ19" i="5"/>
  <c r="AL18" i="5"/>
  <c r="AK18" i="5"/>
  <c r="AJ18" i="5"/>
  <c r="AL17" i="5"/>
  <c r="AK17" i="5"/>
  <c r="AJ17" i="5"/>
  <c r="AL6" i="5"/>
  <c r="AL5" i="5"/>
  <c r="AL4" i="5"/>
  <c r="AL3" i="5"/>
  <c r="AK6" i="5"/>
  <c r="AK5" i="5"/>
  <c r="AK4" i="5"/>
  <c r="AK3" i="5"/>
  <c r="AJ6" i="5"/>
  <c r="AJ5" i="5"/>
  <c r="AJ4" i="5"/>
  <c r="AJ3" i="5"/>
  <c r="Y76" i="5"/>
  <c r="X76" i="5"/>
  <c r="W76" i="5"/>
  <c r="Y75" i="5"/>
  <c r="X75" i="5"/>
  <c r="W75" i="5"/>
  <c r="Y74" i="5"/>
  <c r="X74" i="5"/>
  <c r="W74" i="5"/>
  <c r="Y73" i="5"/>
  <c r="X73" i="5"/>
  <c r="W73" i="5"/>
  <c r="Y62" i="5"/>
  <c r="X62" i="5"/>
  <c r="W62" i="5"/>
  <c r="Y61" i="5"/>
  <c r="X61" i="5"/>
  <c r="W61" i="5"/>
  <c r="Y60" i="5"/>
  <c r="X60" i="5"/>
  <c r="W60" i="5"/>
  <c r="Y59" i="5"/>
  <c r="X59" i="5"/>
  <c r="W59" i="5"/>
  <c r="Y48" i="5"/>
  <c r="X48" i="5"/>
  <c r="W48" i="5"/>
  <c r="Y47" i="5"/>
  <c r="X47" i="5"/>
  <c r="W47" i="5"/>
  <c r="Y46" i="5"/>
  <c r="X46" i="5"/>
  <c r="W46" i="5"/>
  <c r="Y45" i="5"/>
  <c r="X45" i="5"/>
  <c r="W45" i="5"/>
  <c r="Y34" i="5"/>
  <c r="X34" i="5"/>
  <c r="W34" i="5"/>
  <c r="Y33" i="5"/>
  <c r="X33" i="5"/>
  <c r="W33" i="5"/>
  <c r="Y32" i="5"/>
  <c r="X32" i="5"/>
  <c r="W32" i="5"/>
  <c r="Y31" i="5"/>
  <c r="X31" i="5"/>
  <c r="W31" i="5"/>
  <c r="Y20" i="5"/>
  <c r="X20" i="5"/>
  <c r="W20" i="5"/>
  <c r="Y19" i="5"/>
  <c r="X19" i="5"/>
  <c r="W19" i="5"/>
  <c r="Y18" i="5"/>
  <c r="X18" i="5"/>
  <c r="W18" i="5"/>
  <c r="Y17" i="5"/>
  <c r="X17" i="5"/>
  <c r="W17" i="5"/>
  <c r="Y6" i="5"/>
  <c r="Y5" i="5"/>
  <c r="Y4" i="5"/>
  <c r="Y3" i="5"/>
  <c r="X6" i="5"/>
  <c r="X5" i="5"/>
  <c r="X4" i="5"/>
  <c r="X3" i="5"/>
  <c r="W6" i="5"/>
  <c r="W5" i="5"/>
  <c r="W4" i="5"/>
  <c r="W3" i="5"/>
  <c r="L76" i="5"/>
  <c r="K76" i="5"/>
  <c r="J76" i="5"/>
  <c r="L75" i="5"/>
  <c r="K75" i="5"/>
  <c r="J75" i="5"/>
  <c r="L74" i="5"/>
  <c r="K74" i="5"/>
  <c r="J74" i="5"/>
  <c r="L73" i="5"/>
  <c r="K73" i="5"/>
  <c r="J73" i="5"/>
  <c r="L62" i="5"/>
  <c r="K62" i="5"/>
  <c r="J62" i="5"/>
  <c r="L61" i="5"/>
  <c r="K61" i="5"/>
  <c r="J61" i="5"/>
  <c r="L60" i="5"/>
  <c r="K60" i="5"/>
  <c r="J60" i="5"/>
  <c r="L59" i="5"/>
  <c r="K59" i="5"/>
  <c r="J59" i="5"/>
  <c r="L48" i="5"/>
  <c r="K48" i="5"/>
  <c r="J48" i="5"/>
  <c r="L47" i="5"/>
  <c r="K47" i="5"/>
  <c r="J47" i="5"/>
  <c r="L46" i="5"/>
  <c r="K46" i="5"/>
  <c r="J46" i="5"/>
  <c r="L45" i="5"/>
  <c r="K45" i="5"/>
  <c r="J45" i="5"/>
  <c r="L34" i="5"/>
  <c r="K34" i="5"/>
  <c r="J34" i="5"/>
  <c r="L33" i="5"/>
  <c r="K33" i="5"/>
  <c r="J33" i="5"/>
  <c r="L32" i="5"/>
  <c r="K32" i="5"/>
  <c r="J32" i="5"/>
  <c r="L31" i="5"/>
  <c r="K31" i="5"/>
  <c r="J31" i="5"/>
  <c r="L20" i="5"/>
  <c r="K20" i="5"/>
  <c r="J20" i="5"/>
  <c r="L19" i="5"/>
  <c r="K19" i="5"/>
  <c r="J19" i="5"/>
  <c r="L18" i="5"/>
  <c r="K18" i="5"/>
  <c r="J18" i="5"/>
  <c r="L17" i="5"/>
  <c r="K17" i="5"/>
  <c r="J17" i="5"/>
  <c r="L6" i="5"/>
  <c r="L5" i="5"/>
  <c r="L4" i="5"/>
  <c r="L3" i="5"/>
  <c r="K6" i="5"/>
  <c r="K5" i="5"/>
  <c r="K4" i="5"/>
  <c r="J6" i="5"/>
  <c r="J5" i="5"/>
  <c r="J4" i="5"/>
  <c r="J3" i="5"/>
  <c r="J12" i="1"/>
  <c r="J5" i="1"/>
  <c r="K35" i="5" l="1"/>
  <c r="K63" i="5"/>
  <c r="L7" i="5"/>
  <c r="Y7" i="5"/>
  <c r="X49" i="5"/>
  <c r="AK21" i="5"/>
  <c r="AK49" i="5"/>
  <c r="L21" i="5"/>
  <c r="L35" i="5"/>
  <c r="L49" i="5"/>
  <c r="L63" i="5"/>
  <c r="L77" i="5"/>
  <c r="Y21" i="5"/>
  <c r="Y35" i="5"/>
  <c r="Y63" i="5"/>
  <c r="Y77" i="5"/>
  <c r="AK7" i="5"/>
  <c r="AL7" i="5"/>
  <c r="AY7" i="5"/>
  <c r="X35" i="5"/>
  <c r="AK35" i="5"/>
  <c r="AK77" i="5"/>
  <c r="AW63" i="5"/>
  <c r="W35" i="5"/>
  <c r="AL21" i="5"/>
  <c r="AX35" i="5"/>
  <c r="AY63" i="5"/>
  <c r="AY21" i="5"/>
  <c r="AY35" i="5"/>
  <c r="AY49" i="5"/>
  <c r="Y49" i="5"/>
  <c r="J63" i="5"/>
  <c r="AL35" i="5"/>
  <c r="AL49" i="5"/>
  <c r="AL63" i="5"/>
  <c r="AL77" i="5"/>
  <c r="AX63" i="5"/>
  <c r="X7" i="5"/>
  <c r="AJ7" i="5"/>
  <c r="AX49" i="5"/>
  <c r="AX21" i="5"/>
  <c r="J21" i="5"/>
  <c r="AX7" i="5"/>
  <c r="AW7" i="5"/>
  <c r="AJ35" i="5"/>
  <c r="W77" i="5"/>
  <c r="W7" i="5"/>
  <c r="K49" i="5"/>
  <c r="K21" i="5"/>
  <c r="K7" i="5"/>
  <c r="AW49" i="5"/>
  <c r="AJ77" i="5"/>
  <c r="AJ63" i="5"/>
  <c r="AJ21" i="5"/>
  <c r="W49" i="5"/>
  <c r="J7" i="5"/>
  <c r="X77" i="5"/>
  <c r="X63" i="5"/>
  <c r="X21" i="5"/>
  <c r="AW35" i="5"/>
  <c r="AW21" i="5"/>
  <c r="AJ49" i="5"/>
  <c r="W63" i="5"/>
  <c r="W21" i="5"/>
  <c r="J77" i="5"/>
  <c r="J49" i="5"/>
  <c r="J35" i="5"/>
  <c r="AK63" i="5"/>
  <c r="K77" i="5"/>
  <c r="AF48" i="3"/>
  <c r="AE48" i="3"/>
  <c r="AF47" i="3"/>
  <c r="AE47" i="3"/>
  <c r="AF46" i="3"/>
  <c r="AE46" i="3"/>
  <c r="AF45" i="3"/>
  <c r="AE45" i="3"/>
  <c r="AF41" i="3"/>
  <c r="AE41" i="3"/>
  <c r="AF40" i="3"/>
  <c r="AE40" i="3"/>
  <c r="AF39" i="3"/>
  <c r="AE39" i="3"/>
  <c r="AF38" i="3"/>
  <c r="AF34" i="3"/>
  <c r="AE34" i="3"/>
  <c r="AF33" i="3"/>
  <c r="AE33" i="3"/>
  <c r="AF32" i="3"/>
  <c r="AE32" i="3"/>
  <c r="AF31" i="3"/>
  <c r="AE31" i="3"/>
  <c r="AF27" i="3"/>
  <c r="AE27" i="3"/>
  <c r="AF26" i="3"/>
  <c r="AE26" i="3"/>
  <c r="AF25" i="3"/>
  <c r="AE25" i="3"/>
  <c r="AF24" i="3"/>
  <c r="AE24" i="3"/>
  <c r="AF20" i="3"/>
  <c r="AE20" i="3"/>
  <c r="AF19" i="3"/>
  <c r="AE19" i="3"/>
  <c r="AF18" i="3"/>
  <c r="AE18" i="3"/>
  <c r="AF17" i="3"/>
  <c r="AE17" i="3"/>
  <c r="AF13" i="3"/>
  <c r="AE13" i="3"/>
  <c r="AF12" i="3"/>
  <c r="AE12" i="3"/>
  <c r="AF11" i="3"/>
  <c r="AE11" i="3"/>
  <c r="AF10" i="3"/>
  <c r="AE10" i="3"/>
  <c r="AF6" i="3"/>
  <c r="AF5" i="3"/>
  <c r="AF4" i="3"/>
  <c r="AE6" i="3"/>
  <c r="AE5" i="3"/>
  <c r="AE4" i="3"/>
  <c r="AE3" i="3"/>
  <c r="U55" i="3"/>
  <c r="T55" i="3"/>
  <c r="U54" i="3"/>
  <c r="T54" i="3"/>
  <c r="U53" i="3"/>
  <c r="T53" i="3"/>
  <c r="U52" i="3"/>
  <c r="T52" i="3"/>
  <c r="U48" i="3"/>
  <c r="T48" i="3"/>
  <c r="U47" i="3"/>
  <c r="T47" i="3"/>
  <c r="U46" i="3"/>
  <c r="T46" i="3"/>
  <c r="U45" i="3"/>
  <c r="T45" i="3"/>
  <c r="U41" i="3"/>
  <c r="T41" i="3"/>
  <c r="U40" i="3"/>
  <c r="T40" i="3"/>
  <c r="U39" i="3"/>
  <c r="T39" i="3"/>
  <c r="U38" i="3"/>
  <c r="T38" i="3"/>
  <c r="U34" i="3"/>
  <c r="T34" i="3"/>
  <c r="U33" i="3"/>
  <c r="T33" i="3"/>
  <c r="U32" i="3"/>
  <c r="T32" i="3"/>
  <c r="U31" i="3"/>
  <c r="T31" i="3"/>
  <c r="U27" i="3"/>
  <c r="T27" i="3"/>
  <c r="U26" i="3"/>
  <c r="T26" i="3"/>
  <c r="U25" i="3"/>
  <c r="T25" i="3"/>
  <c r="U24" i="3"/>
  <c r="T24" i="3"/>
  <c r="U20" i="3"/>
  <c r="T20" i="3"/>
  <c r="U19" i="3"/>
  <c r="T19" i="3"/>
  <c r="U18" i="3"/>
  <c r="T18" i="3"/>
  <c r="U17" i="3"/>
  <c r="T17" i="3"/>
  <c r="U13" i="3"/>
  <c r="T13" i="3"/>
  <c r="U12" i="3"/>
  <c r="T12" i="3"/>
  <c r="U11" i="3"/>
  <c r="T11" i="3"/>
  <c r="U10" i="3"/>
  <c r="T10" i="3"/>
  <c r="U6" i="3"/>
  <c r="U5" i="3"/>
  <c r="U4" i="3"/>
  <c r="U3" i="3"/>
  <c r="T6" i="3"/>
  <c r="T5" i="3"/>
  <c r="T4" i="3"/>
  <c r="T3" i="3"/>
  <c r="I55" i="3"/>
  <c r="J54" i="3"/>
  <c r="I54" i="3"/>
  <c r="J53" i="3"/>
  <c r="I53" i="3"/>
  <c r="J52" i="3"/>
  <c r="I52" i="3"/>
  <c r="J48" i="3"/>
  <c r="I48" i="3"/>
  <c r="J47" i="3"/>
  <c r="I47" i="3"/>
  <c r="J46" i="3"/>
  <c r="I46" i="3"/>
  <c r="J45" i="3"/>
  <c r="I45" i="3"/>
  <c r="J41" i="3"/>
  <c r="I41" i="3"/>
  <c r="J40" i="3"/>
  <c r="I40" i="3"/>
  <c r="J39" i="3"/>
  <c r="I39" i="3"/>
  <c r="J38" i="3"/>
  <c r="I38" i="3"/>
  <c r="J34" i="3"/>
  <c r="I34" i="3"/>
  <c r="J33" i="3"/>
  <c r="I33" i="3"/>
  <c r="J32" i="3"/>
  <c r="I32" i="3"/>
  <c r="J31" i="3"/>
  <c r="I31" i="3"/>
  <c r="J27" i="3"/>
  <c r="I27" i="3"/>
  <c r="J26" i="3"/>
  <c r="I26" i="3"/>
  <c r="J25" i="3"/>
  <c r="I25" i="3"/>
  <c r="J24" i="3"/>
  <c r="I24" i="3"/>
  <c r="J20" i="3"/>
  <c r="I20" i="3"/>
  <c r="J19" i="3"/>
  <c r="I19" i="3"/>
  <c r="J18" i="3"/>
  <c r="I18" i="3"/>
  <c r="J17" i="3"/>
  <c r="I17" i="3"/>
  <c r="J13" i="3"/>
  <c r="I13" i="3"/>
  <c r="J12" i="3"/>
  <c r="I12" i="3"/>
  <c r="J11" i="3"/>
  <c r="I11" i="3"/>
  <c r="J10" i="3"/>
  <c r="I10" i="3"/>
  <c r="J6" i="3"/>
  <c r="J5" i="3"/>
  <c r="J4" i="3"/>
  <c r="J3" i="3"/>
  <c r="I6" i="3"/>
  <c r="I5" i="3"/>
  <c r="I4" i="3"/>
  <c r="I3" i="3"/>
  <c r="W12" i="1"/>
  <c r="W11" i="1"/>
  <c r="J20" i="1"/>
  <c r="J4" i="1"/>
  <c r="J7" i="1" s="1"/>
  <c r="J3" i="1"/>
  <c r="AL48" i="1"/>
  <c r="AL47" i="1"/>
  <c r="AL46" i="1"/>
  <c r="AL45" i="1"/>
  <c r="AL41" i="1"/>
  <c r="AL40" i="1"/>
  <c r="AL39" i="1"/>
  <c r="AL38" i="1"/>
  <c r="AL34" i="1"/>
  <c r="AL33" i="1"/>
  <c r="AL32" i="1"/>
  <c r="AL31" i="1"/>
  <c r="AL27" i="1"/>
  <c r="AL26" i="1"/>
  <c r="AL25" i="1"/>
  <c r="AL24" i="1"/>
  <c r="AL20" i="1"/>
  <c r="AL19" i="1"/>
  <c r="AL18" i="1"/>
  <c r="AL17" i="1"/>
  <c r="AL13" i="1"/>
  <c r="AL12" i="1"/>
  <c r="AL11" i="1"/>
  <c r="AL10" i="1"/>
  <c r="AL6" i="1"/>
  <c r="AL5" i="1"/>
  <c r="AL4" i="1"/>
  <c r="AL3" i="1"/>
  <c r="AK48" i="1"/>
  <c r="AK47" i="1"/>
  <c r="AK46" i="1"/>
  <c r="AK45" i="1"/>
  <c r="AK41" i="1"/>
  <c r="AK40" i="1"/>
  <c r="AK39" i="1"/>
  <c r="AK38" i="1"/>
  <c r="AK34" i="1"/>
  <c r="AK33" i="1"/>
  <c r="AK32" i="1"/>
  <c r="AK31" i="1"/>
  <c r="AK27" i="1"/>
  <c r="AK26" i="1"/>
  <c r="AK25" i="1"/>
  <c r="AK24" i="1"/>
  <c r="AK20" i="1"/>
  <c r="AK19" i="1"/>
  <c r="AK18" i="1"/>
  <c r="AK17" i="1"/>
  <c r="AK13" i="1"/>
  <c r="AK12" i="1"/>
  <c r="AK11" i="1"/>
  <c r="AK10" i="1"/>
  <c r="AK6" i="1"/>
  <c r="AK5" i="1"/>
  <c r="AK4" i="1"/>
  <c r="AK3" i="1"/>
  <c r="AJ48" i="1"/>
  <c r="AJ47" i="1"/>
  <c r="AJ46" i="1"/>
  <c r="AJ45" i="1"/>
  <c r="AJ41" i="1"/>
  <c r="AJ40" i="1"/>
  <c r="AJ39" i="1"/>
  <c r="AJ38" i="1"/>
  <c r="AJ34" i="1"/>
  <c r="AJ33" i="1"/>
  <c r="AJ32" i="1"/>
  <c r="AJ31" i="1"/>
  <c r="AJ27" i="1"/>
  <c r="AJ26" i="1"/>
  <c r="AJ25" i="1"/>
  <c r="AJ24" i="1"/>
  <c r="AJ20" i="1"/>
  <c r="AJ19" i="1"/>
  <c r="AJ18" i="1"/>
  <c r="AJ17" i="1"/>
  <c r="AJ13" i="1"/>
  <c r="AJ12" i="1"/>
  <c r="AJ11" i="1"/>
  <c r="AJ10" i="1"/>
  <c r="AJ6" i="1"/>
  <c r="AJ5" i="1"/>
  <c r="AJ4" i="1"/>
  <c r="AJ3" i="1"/>
  <c r="Y52" i="1"/>
  <c r="Y55" i="1"/>
  <c r="Y54" i="1"/>
  <c r="Y53" i="1"/>
  <c r="Y48" i="1"/>
  <c r="Y47" i="1"/>
  <c r="Y46" i="1"/>
  <c r="Y45" i="1"/>
  <c r="Y41" i="1"/>
  <c r="Y40" i="1"/>
  <c r="Y39" i="1"/>
  <c r="Y38" i="1"/>
  <c r="Y34" i="1"/>
  <c r="Y33" i="1"/>
  <c r="Y32" i="1"/>
  <c r="Y31" i="1"/>
  <c r="Y27" i="1"/>
  <c r="Y26" i="1"/>
  <c r="Y25" i="1"/>
  <c r="Y24" i="1"/>
  <c r="Y20" i="1"/>
  <c r="Y19" i="1"/>
  <c r="Y18" i="1"/>
  <c r="Y17" i="1"/>
  <c r="Y13" i="1"/>
  <c r="Y12" i="1"/>
  <c r="Y11" i="1"/>
  <c r="Y10" i="1"/>
  <c r="Y6" i="1"/>
  <c r="Y5" i="1"/>
  <c r="Y4" i="1"/>
  <c r="Y3" i="1"/>
  <c r="X55" i="1"/>
  <c r="X54" i="1"/>
  <c r="X53" i="1"/>
  <c r="X52" i="1"/>
  <c r="X48" i="1"/>
  <c r="X47" i="1"/>
  <c r="X46" i="1"/>
  <c r="X45" i="1"/>
  <c r="X41" i="1"/>
  <c r="X40" i="1"/>
  <c r="X39" i="1"/>
  <c r="X38" i="1"/>
  <c r="X34" i="1"/>
  <c r="X33" i="1"/>
  <c r="X32" i="1"/>
  <c r="X31" i="1"/>
  <c r="X27" i="1"/>
  <c r="X26" i="1"/>
  <c r="X25" i="1"/>
  <c r="X24" i="1"/>
  <c r="X20" i="1"/>
  <c r="X19" i="1"/>
  <c r="X18" i="1"/>
  <c r="X17" i="1"/>
  <c r="X13" i="1"/>
  <c r="X12" i="1"/>
  <c r="X11" i="1"/>
  <c r="X10" i="1"/>
  <c r="X6" i="1"/>
  <c r="X5" i="1"/>
  <c r="X4" i="1"/>
  <c r="X3" i="1"/>
  <c r="W55" i="1"/>
  <c r="W54" i="1"/>
  <c r="W53" i="1"/>
  <c r="W52" i="1"/>
  <c r="W48" i="1"/>
  <c r="W47" i="1"/>
  <c r="W46" i="1"/>
  <c r="W45" i="1"/>
  <c r="W41" i="1"/>
  <c r="W40" i="1"/>
  <c r="W39" i="1"/>
  <c r="W38" i="1"/>
  <c r="W34" i="1"/>
  <c r="W33" i="1"/>
  <c r="W32" i="1"/>
  <c r="W31" i="1"/>
  <c r="W27" i="1"/>
  <c r="W26" i="1"/>
  <c r="W25" i="1"/>
  <c r="W24" i="1"/>
  <c r="W20" i="1"/>
  <c r="W19" i="1"/>
  <c r="W18" i="1"/>
  <c r="W17" i="1"/>
  <c r="W13" i="1"/>
  <c r="W10" i="1"/>
  <c r="W6" i="1"/>
  <c r="W5" i="1"/>
  <c r="W4" i="1"/>
  <c r="W3" i="1"/>
  <c r="L55" i="1"/>
  <c r="L54" i="1"/>
  <c r="L53" i="1"/>
  <c r="L52" i="1"/>
  <c r="L48" i="1"/>
  <c r="L47" i="1"/>
  <c r="L46" i="1"/>
  <c r="L45" i="1"/>
  <c r="L41" i="1"/>
  <c r="L40" i="1"/>
  <c r="L39" i="1"/>
  <c r="L38" i="1"/>
  <c r="L34" i="1"/>
  <c r="L33" i="1"/>
  <c r="L32" i="1"/>
  <c r="L31" i="1"/>
  <c r="L27" i="1"/>
  <c r="L26" i="1"/>
  <c r="L25" i="1"/>
  <c r="L24" i="1"/>
  <c r="L20" i="1"/>
  <c r="L19" i="1"/>
  <c r="L18" i="1"/>
  <c r="L17" i="1"/>
  <c r="L13" i="1"/>
  <c r="L12" i="1"/>
  <c r="L11" i="1"/>
  <c r="L10" i="1"/>
  <c r="L6" i="1"/>
  <c r="L5" i="1"/>
  <c r="L4" i="1"/>
  <c r="L3" i="1"/>
  <c r="K55" i="1"/>
  <c r="K54" i="1"/>
  <c r="K53" i="1"/>
  <c r="K52" i="1"/>
  <c r="K48" i="1"/>
  <c r="K47" i="1"/>
  <c r="K46" i="1"/>
  <c r="K45" i="1"/>
  <c r="K41" i="1"/>
  <c r="K40" i="1"/>
  <c r="K39" i="1"/>
  <c r="K38" i="1"/>
  <c r="K34" i="1"/>
  <c r="K33" i="1"/>
  <c r="K32" i="1"/>
  <c r="K31" i="1"/>
  <c r="K27" i="1"/>
  <c r="K26" i="1"/>
  <c r="K25" i="1"/>
  <c r="K24" i="1"/>
  <c r="K20" i="1"/>
  <c r="K19" i="1"/>
  <c r="K18" i="1"/>
  <c r="K17" i="1"/>
  <c r="K13" i="1"/>
  <c r="K12" i="1"/>
  <c r="K11" i="1"/>
  <c r="K10" i="1"/>
  <c r="K6" i="1"/>
  <c r="K5" i="1"/>
  <c r="K4" i="1"/>
  <c r="K3" i="1"/>
  <c r="J55" i="1"/>
  <c r="J54" i="1"/>
  <c r="J53" i="1"/>
  <c r="J52" i="1"/>
  <c r="J48" i="1"/>
  <c r="J47" i="1"/>
  <c r="J46" i="1"/>
  <c r="J45" i="1"/>
  <c r="J41" i="1"/>
  <c r="J40" i="1"/>
  <c r="J39" i="1"/>
  <c r="J38" i="1"/>
  <c r="J34" i="1"/>
  <c r="J33" i="1"/>
  <c r="J32" i="1"/>
  <c r="J31" i="1"/>
  <c r="J27" i="1"/>
  <c r="J26" i="1"/>
  <c r="J25" i="1"/>
  <c r="J24" i="1"/>
  <c r="J17" i="1"/>
  <c r="J19" i="1"/>
  <c r="J18" i="1"/>
  <c r="J11" i="1"/>
  <c r="J14" i="1" s="1"/>
  <c r="J10" i="1"/>
  <c r="J13" i="1"/>
  <c r="J6" i="1"/>
  <c r="Y49" i="1" l="1"/>
  <c r="AK7" i="1"/>
  <c r="J35" i="1"/>
  <c r="AL21" i="1"/>
  <c r="K56" i="1"/>
  <c r="W21" i="1"/>
  <c r="AK14" i="1"/>
  <c r="AL7" i="1"/>
  <c r="AL49" i="1"/>
  <c r="W14" i="1"/>
  <c r="I35" i="3"/>
  <c r="Y28" i="1"/>
  <c r="AL42" i="1"/>
  <c r="X49" i="1"/>
  <c r="AJ14" i="1"/>
  <c r="Y7" i="1"/>
  <c r="AJ35" i="1"/>
  <c r="AK28" i="1"/>
  <c r="X21" i="1"/>
  <c r="J56" i="1"/>
  <c r="J49" i="1"/>
  <c r="U7" i="3"/>
  <c r="J35" i="3"/>
  <c r="AJ7" i="1"/>
  <c r="AJ49" i="1"/>
  <c r="X56" i="1"/>
  <c r="J21" i="1"/>
  <c r="K7" i="1"/>
  <c r="K49" i="1"/>
  <c r="L14" i="1"/>
  <c r="L35" i="1"/>
  <c r="L56" i="1"/>
  <c r="L21" i="1"/>
  <c r="AL35" i="1"/>
  <c r="AL14" i="1"/>
  <c r="Y42" i="1"/>
  <c r="J28" i="1"/>
  <c r="L7" i="1"/>
  <c r="Y56" i="1"/>
  <c r="T21" i="3"/>
  <c r="T42" i="3"/>
  <c r="T7" i="3"/>
  <c r="AK49" i="1"/>
  <c r="K28" i="1"/>
  <c r="AJ28" i="1"/>
  <c r="W56" i="1"/>
  <c r="W42" i="1"/>
  <c r="W35" i="1"/>
  <c r="W7" i="1"/>
  <c r="L42" i="1"/>
  <c r="J42" i="1"/>
  <c r="L49" i="1"/>
  <c r="L28" i="1"/>
  <c r="AK35" i="1"/>
  <c r="X42" i="1"/>
  <c r="X35" i="1"/>
  <c r="X14" i="1"/>
  <c r="K35" i="1"/>
  <c r="K14" i="1"/>
  <c r="AJ42" i="1"/>
  <c r="AL28" i="1"/>
  <c r="AJ21" i="1"/>
  <c r="W49" i="1"/>
  <c r="X28" i="1"/>
  <c r="W28" i="1"/>
  <c r="Y21" i="1"/>
  <c r="I42" i="3"/>
  <c r="K21" i="1"/>
  <c r="K42" i="1"/>
  <c r="X7" i="1"/>
  <c r="Y14" i="1"/>
  <c r="Y35" i="1"/>
  <c r="AK21" i="1"/>
  <c r="AK42" i="1"/>
  <c r="I7" i="3"/>
  <c r="AF7" i="3"/>
  <c r="AF49" i="3"/>
  <c r="AF21" i="3"/>
  <c r="U56" i="3"/>
  <c r="J56" i="3"/>
  <c r="J7" i="3"/>
  <c r="AE7" i="3"/>
  <c r="AE49" i="3"/>
  <c r="I21" i="3"/>
  <c r="AE28" i="3"/>
  <c r="AE21" i="3"/>
  <c r="T14" i="3"/>
  <c r="I56" i="3"/>
  <c r="AF35" i="3"/>
  <c r="AF28" i="3"/>
  <c r="AF14" i="3"/>
  <c r="J28" i="3"/>
  <c r="AE42" i="3"/>
  <c r="T56" i="3"/>
  <c r="T35" i="3"/>
  <c r="I14" i="3"/>
  <c r="AF42" i="3"/>
  <c r="U49" i="3"/>
  <c r="U42" i="3"/>
  <c r="U35" i="3"/>
  <c r="U28" i="3"/>
  <c r="U21" i="3"/>
  <c r="U14" i="3"/>
  <c r="J42" i="3"/>
  <c r="J21" i="3"/>
  <c r="J14" i="3"/>
  <c r="AE35" i="3"/>
  <c r="AE14" i="3"/>
  <c r="T49" i="3"/>
  <c r="T28" i="3"/>
  <c r="I49" i="3"/>
  <c r="I28" i="3"/>
  <c r="J49" i="3"/>
</calcChain>
</file>

<file path=xl/sharedStrings.xml><?xml version="1.0" encoding="utf-8"?>
<sst xmlns="http://schemas.openxmlformats.org/spreadsheetml/2006/main" count="3109" uniqueCount="126">
  <si>
    <t xml:space="preserve">Summer Season - TMDL </t>
  </si>
  <si>
    <t>Month</t>
  </si>
  <si>
    <t>Site #</t>
  </si>
  <si>
    <t>Time of Day</t>
  </si>
  <si>
    <r>
      <t>Temp. (C</t>
    </r>
    <r>
      <rPr>
        <sz val="11"/>
        <color theme="1"/>
        <rFont val="Calibri"/>
        <family val="2"/>
      </rPr>
      <t>°)</t>
    </r>
  </si>
  <si>
    <t>E. coli MPN</t>
  </si>
  <si>
    <t>Phosphorus (mg/L)</t>
  </si>
  <si>
    <t>Month:</t>
  </si>
  <si>
    <t>Weather (degrees):</t>
  </si>
  <si>
    <t>May</t>
  </si>
  <si>
    <t>E1</t>
  </si>
  <si>
    <t>E10</t>
  </si>
  <si>
    <t>E18</t>
  </si>
  <si>
    <t>June</t>
  </si>
  <si>
    <t>July</t>
  </si>
  <si>
    <t>August</t>
  </si>
  <si>
    <t>September</t>
  </si>
  <si>
    <t>October</t>
  </si>
  <si>
    <t>E3</t>
  </si>
  <si>
    <t>E11</t>
  </si>
  <si>
    <t>E19</t>
  </si>
  <si>
    <t>E4</t>
  </si>
  <si>
    <t>E12</t>
  </si>
  <si>
    <t>E20</t>
  </si>
  <si>
    <t>E5</t>
  </si>
  <si>
    <t>E13</t>
  </si>
  <si>
    <t>E21</t>
  </si>
  <si>
    <t>E6</t>
  </si>
  <si>
    <t>E14</t>
  </si>
  <si>
    <t>E22</t>
  </si>
  <si>
    <t>E7</t>
  </si>
  <si>
    <t>E15</t>
  </si>
  <si>
    <t>E23</t>
  </si>
  <si>
    <t>E8</t>
  </si>
  <si>
    <t>E16</t>
  </si>
  <si>
    <t>E24</t>
  </si>
  <si>
    <t>E9</t>
  </si>
  <si>
    <t>E17</t>
  </si>
  <si>
    <t>QA/QC1 (E24)</t>
  </si>
  <si>
    <t>QA/QC2</t>
  </si>
  <si>
    <t>Summer Exceedance: May 1 - October 31</t>
  </si>
  <si>
    <t>Location</t>
  </si>
  <si>
    <t>Phosphorus Exceedance at Standard (0.08 mg/L)</t>
  </si>
  <si>
    <t>Count</t>
  </si>
  <si>
    <t>Phosphorus Exceedance at Standard (0.16 mg/L)</t>
  </si>
  <si>
    <r>
      <rPr>
        <i/>
        <sz val="11"/>
        <color theme="1"/>
        <rFont val="Calibri"/>
        <family val="2"/>
        <scheme val="minor"/>
      </rPr>
      <t xml:space="preserve">E. coli </t>
    </r>
    <r>
      <rPr>
        <sz val="11"/>
        <color theme="1"/>
        <rFont val="Calibri"/>
        <family val="2"/>
        <scheme val="minor"/>
      </rPr>
      <t>Exceedance at Standard (406 MPN)</t>
    </r>
  </si>
  <si>
    <t>Walker Ck. @ Belle Fiore</t>
  </si>
  <si>
    <t>Neil Ck. @ Dead Indian Memorial</t>
  </si>
  <si>
    <t>Ashland Ck. @ Granite St.</t>
  </si>
  <si>
    <t>Ashland Ck. below STP</t>
  </si>
  <si>
    <t>TID Canal @ Eagle Mill Rd.</t>
  </si>
  <si>
    <t>Bear Ck. @ S. Valley View Rd.</t>
  </si>
  <si>
    <t>Bear Ck. @ Greenway (S. Talent)</t>
  </si>
  <si>
    <t>Bear Ck. @ Lynn Newbry Park</t>
  </si>
  <si>
    <t>MID Diversion @ Suncrest Rd.</t>
  </si>
  <si>
    <t>Bear Ck. @ B. H. Park (Phoenix)</t>
  </si>
  <si>
    <t>Bear Ck. @ Fern Valley Rd.</t>
  </si>
  <si>
    <t>Bear Ck. @ JNC (S. Medford)</t>
  </si>
  <si>
    <t>Bear Ck. @ 9th St. (Medford)</t>
  </si>
  <si>
    <t>Bear Ck. @ Table Rock Rd.</t>
  </si>
  <si>
    <t>Griffin Ck. @ Beall Ln.</t>
  </si>
  <si>
    <t>Jackson Ck. @ Beall Ln.</t>
  </si>
  <si>
    <t>Jackson Ck. @ Jacksonville</t>
  </si>
  <si>
    <t>Jackson Ck. @ W. Ross Ln.</t>
  </si>
  <si>
    <t>Bear Ck. @ Pine St. (CP)</t>
  </si>
  <si>
    <t>Bear Ck. Above Griffin (CP)</t>
  </si>
  <si>
    <t>Griffin Ck. @ I-5</t>
  </si>
  <si>
    <t>Jackson Ck. @ Blackwell Rd.</t>
  </si>
  <si>
    <t>Bear Ck. @ Kirtland Rd.</t>
  </si>
  <si>
    <t>Ammonia Exceedance at Standard (0.25 mg/L)</t>
  </si>
  <si>
    <t>Winter Season - TMDL</t>
  </si>
  <si>
    <t>November</t>
  </si>
  <si>
    <t>December</t>
  </si>
  <si>
    <t>January</t>
  </si>
  <si>
    <t>February</t>
  </si>
  <si>
    <t>March</t>
  </si>
  <si>
    <t>April</t>
  </si>
  <si>
    <t>Winter Exceedance: November 1 - April 30</t>
  </si>
  <si>
    <t>All Current Data - TMDL</t>
  </si>
  <si>
    <t xml:space="preserve">*E. coli Standard: No single sample may exceed 406 E. coli organisms per 100 mL of sample, or not to exceed a 90-day geometric mean of 126 E. coli organisms per 100 mL of sample. </t>
  </si>
  <si>
    <t>*Phosphorus Standard: Not to exceed 0.08 mg/L.</t>
  </si>
  <si>
    <t>Red indicates values that exceed state standards.</t>
  </si>
  <si>
    <t>Bold Red indicates values at upper limit of quantification for test method. (example: e.coli 2419.2 = &gt;2419.2)</t>
  </si>
  <si>
    <t>Temp. (F°)</t>
  </si>
  <si>
    <r>
      <t>Temp. (F</t>
    </r>
    <r>
      <rPr>
        <sz val="11"/>
        <color theme="1"/>
        <rFont val="Calibri"/>
        <family val="2"/>
      </rPr>
      <t>°)</t>
    </r>
  </si>
  <si>
    <t>Average</t>
  </si>
  <si>
    <t>Maximum</t>
  </si>
  <si>
    <t>Minimum</t>
  </si>
  <si>
    <t>Median</t>
  </si>
  <si>
    <t>Range</t>
  </si>
  <si>
    <t>WQ %</t>
  </si>
  <si>
    <t>WQ Grade</t>
  </si>
  <si>
    <r>
      <t>Temp. (F</t>
    </r>
    <r>
      <rPr>
        <sz val="11"/>
        <rFont val="Calibri"/>
        <family val="2"/>
      </rPr>
      <t>°)</t>
    </r>
  </si>
  <si>
    <t>-</t>
  </si>
  <si>
    <t>September 21st, 2022</t>
  </si>
  <si>
    <t>J-flagged.</t>
  </si>
  <si>
    <t>March 21st, 2023</t>
  </si>
  <si>
    <t>March 21st</t>
  </si>
  <si>
    <t>0/4</t>
  </si>
  <si>
    <t>0/6</t>
  </si>
  <si>
    <t>1/6</t>
  </si>
  <si>
    <t>2/6</t>
  </si>
  <si>
    <t>1/4</t>
  </si>
  <si>
    <t>May 9th, 2023</t>
  </si>
  <si>
    <t>0/2</t>
  </si>
  <si>
    <t>2/5</t>
  </si>
  <si>
    <t>0/3</t>
  </si>
  <si>
    <t>1/5</t>
  </si>
  <si>
    <t>0/5</t>
  </si>
  <si>
    <t>6/6</t>
  </si>
  <si>
    <t>3/4</t>
  </si>
  <si>
    <t>3/6</t>
  </si>
  <si>
    <t>4/6</t>
  </si>
  <si>
    <t>3/5</t>
  </si>
  <si>
    <t>A</t>
  </si>
  <si>
    <t>D</t>
  </si>
  <si>
    <t>B</t>
  </si>
  <si>
    <t>C+</t>
  </si>
  <si>
    <t>D+</t>
  </si>
  <si>
    <t>F</t>
  </si>
  <si>
    <t>1/3</t>
  </si>
  <si>
    <t>3/3</t>
  </si>
  <si>
    <t>2/3</t>
  </si>
  <si>
    <t>2/2</t>
  </si>
  <si>
    <t>1/2</t>
  </si>
  <si>
    <t>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</si>
</sst>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0" fillId="0" borderId="0"/>
    <xf numFmtId="0" fontId="6" fillId="0" borderId="0"/>
  </cellStyleXfs>
  <cellXfs count="122">
    <xf numFmtId="0" fontId="0" fillId="0" borderId="0" xfId="0"/>
    <xf numFmtId="0" fontId="0" fillId="0" borderId="1" xfId="0" applyBorder="1"/>
    <xf numFmtId="20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4" fontId="0" fillId="0" borderId="0" xfId="0" applyNumberFormat="1"/>
    <xf numFmtId="0" fontId="0" fillId="6" borderId="2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4" borderId="1" xfId="0" applyFill="1" applyBorder="1"/>
    <xf numFmtId="20" fontId="0" fillId="4" borderId="1" xfId="0" applyNumberFormat="1" applyFill="1" applyBorder="1"/>
    <xf numFmtId="0" fontId="4" fillId="4" borderId="1" xfId="0" applyFont="1" applyFill="1" applyBorder="1"/>
    <xf numFmtId="164" fontId="0" fillId="4" borderId="1" xfId="0" applyNumberFormat="1" applyFill="1" applyBorder="1"/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1" fillId="0" borderId="1" xfId="0" applyFont="1" applyBorder="1"/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right"/>
    </xf>
    <xf numFmtId="12" fontId="0" fillId="0" borderId="0" xfId="0" applyNumberFormat="1" applyAlignment="1">
      <alignment horizontal="right"/>
    </xf>
    <xf numFmtId="16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9" fontId="2" fillId="0" borderId="1" xfId="0" applyNumberFormat="1" applyFont="1" applyBorder="1"/>
    <xf numFmtId="0" fontId="0" fillId="5" borderId="2" xfId="0" applyFill="1" applyBorder="1" applyAlignment="1">
      <alignment horizontal="center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2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20" fontId="0" fillId="5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20" fontId="4" fillId="0" borderId="1" xfId="0" applyNumberFormat="1" applyFont="1" applyBorder="1" applyAlignment="1">
      <alignment horizontal="right"/>
    </xf>
    <xf numFmtId="0" fontId="7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164" fontId="4" fillId="5" borderId="1" xfId="0" applyNumberFormat="1" applyFont="1" applyFill="1" applyBorder="1"/>
    <xf numFmtId="0" fontId="1" fillId="0" borderId="0" xfId="0" applyFont="1" applyAlignment="1">
      <alignment horizontal="right"/>
    </xf>
    <xf numFmtId="0" fontId="1" fillId="0" borderId="0" xfId="0" applyFont="1"/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4" fillId="4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2" fontId="0" fillId="0" borderId="1" xfId="0" applyNumberFormat="1" applyBorder="1"/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4" fillId="5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4" fillId="10" borderId="1" xfId="0" applyFont="1" applyFill="1" applyBorder="1" applyAlignment="1">
      <alignment horizontal="left"/>
    </xf>
    <xf numFmtId="20" fontId="4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right"/>
    </xf>
    <xf numFmtId="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0" borderId="0" xfId="0" applyFont="1"/>
    <xf numFmtId="0" fontId="4" fillId="9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/>
    <xf numFmtId="14" fontId="0" fillId="0" borderId="0" xfId="0" applyNumberFormat="1" applyAlignment="1">
      <alignment horizontal="left"/>
    </xf>
    <xf numFmtId="9" fontId="2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right"/>
    </xf>
    <xf numFmtId="9" fontId="9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0" fillId="6" borderId="2" xfId="0" applyFill="1" applyBorder="1" applyAlignment="1">
      <alignment horizontal="right"/>
    </xf>
    <xf numFmtId="164" fontId="7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9" fontId="9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9" fontId="2" fillId="4" borderId="1" xfId="0" applyNumberFormat="1" applyFont="1" applyFill="1" applyBorder="1"/>
    <xf numFmtId="49" fontId="0" fillId="4" borderId="1" xfId="0" applyNumberFormat="1" applyFill="1" applyBorder="1" applyAlignment="1">
      <alignment horizontal="right"/>
    </xf>
    <xf numFmtId="9" fontId="1" fillId="4" borderId="1" xfId="0" applyNumberFormat="1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right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E1 - Walker Creek @ Belle Fiore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- 2022-2023'!$F$2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- 2022-2023'!$A$3:$A$14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- 2022-2023'!$F$3:$F$14</c:f>
              <c:numCache>
                <c:formatCode>0.0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6.3</c:v>
                </c:pt>
                <c:pt idx="7">
                  <c:v>4</c:v>
                </c:pt>
                <c:pt idx="8">
                  <c:v>8.4</c:v>
                </c:pt>
                <c:pt idx="9">
                  <c:v>16</c:v>
                </c:pt>
                <c:pt idx="10">
                  <c:v>47.1</c:v>
                </c:pt>
                <c:pt idx="11">
                  <c:v>365.4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A5C-B4FE-0D796ACE0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25216"/>
        <c:axId val="130426752"/>
      </c:barChart>
      <c:catAx>
        <c:axId val="13042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426752"/>
        <c:crosses val="autoZero"/>
        <c:auto val="1"/>
        <c:lblAlgn val="ctr"/>
        <c:lblOffset val="100"/>
        <c:noMultiLvlLbl val="0"/>
      </c:catAx>
      <c:valAx>
        <c:axId val="13042675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42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E11 - Bear Creek @ Blue Heron Park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- 2022-2023'!$S$44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- 2022-2023'!$N$45:$N$56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- 2022-2023'!$S$45:$S$56</c:f>
              <c:numCache>
                <c:formatCode>General</c:formatCode>
                <c:ptCount val="12"/>
                <c:pt idx="0">
                  <c:v>193.5</c:v>
                </c:pt>
                <c:pt idx="1">
                  <c:v>275.5</c:v>
                </c:pt>
                <c:pt idx="2" formatCode="0.0">
                  <c:v>224.7</c:v>
                </c:pt>
                <c:pt idx="3">
                  <c:v>261.3</c:v>
                </c:pt>
                <c:pt idx="4">
                  <c:v>290.89999999999998</c:v>
                </c:pt>
                <c:pt idx="5">
                  <c:v>95.9</c:v>
                </c:pt>
                <c:pt idx="6">
                  <c:v>1413.6</c:v>
                </c:pt>
                <c:pt idx="7" formatCode="0.0">
                  <c:v>52</c:v>
                </c:pt>
                <c:pt idx="8">
                  <c:v>201.4</c:v>
                </c:pt>
                <c:pt idx="9">
                  <c:v>35.4</c:v>
                </c:pt>
                <c:pt idx="10">
                  <c:v>124.6</c:v>
                </c:pt>
                <c:pt idx="11">
                  <c:v>248.9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5-4FA9-953A-104E78F4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49600"/>
        <c:axId val="131536000"/>
      </c:barChart>
      <c:catAx>
        <c:axId val="13184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536000"/>
        <c:crosses val="autoZero"/>
        <c:auto val="1"/>
        <c:lblAlgn val="ctr"/>
        <c:lblOffset val="100"/>
        <c:noMultiLvlLbl val="0"/>
      </c:catAx>
      <c:valAx>
        <c:axId val="131536000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84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E12 - Bear Creek @ Fern Valley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- 2022-2023'!$S$58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- 2022-2023'!$N$59:$N$70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- 2022-2023'!$S$59:$S$70</c:f>
              <c:numCache>
                <c:formatCode>0.0</c:formatCode>
                <c:ptCount val="12"/>
                <c:pt idx="0">
                  <c:v>0</c:v>
                </c:pt>
                <c:pt idx="1">
                  <c:v>248.1</c:v>
                </c:pt>
                <c:pt idx="2">
                  <c:v>125.9</c:v>
                </c:pt>
                <c:pt idx="3" formatCode="General">
                  <c:v>172.3</c:v>
                </c:pt>
                <c:pt idx="4">
                  <c:v>365.4</c:v>
                </c:pt>
                <c:pt idx="5">
                  <c:v>162.4</c:v>
                </c:pt>
                <c:pt idx="6">
                  <c:v>84.2</c:v>
                </c:pt>
                <c:pt idx="7">
                  <c:v>54.6</c:v>
                </c:pt>
                <c:pt idx="8">
                  <c:v>143.9</c:v>
                </c:pt>
                <c:pt idx="9">
                  <c:v>41</c:v>
                </c:pt>
                <c:pt idx="10">
                  <c:v>172.3</c:v>
                </c:pt>
                <c:pt idx="11">
                  <c:v>204.6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0-4A55-B531-2E75307C2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60576"/>
        <c:axId val="131562112"/>
      </c:barChart>
      <c:catAx>
        <c:axId val="13156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562112"/>
        <c:crosses val="autoZero"/>
        <c:auto val="1"/>
        <c:lblAlgn val="ctr"/>
        <c:lblOffset val="100"/>
        <c:noMultiLvlLbl val="0"/>
      </c:catAx>
      <c:valAx>
        <c:axId val="13156211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56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E13</a:t>
            </a:r>
            <a:r>
              <a:rPr lang="en-US" baseline="0"/>
              <a:t> - Bear Creek @ CTNC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- 2022-2023'!$S$72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- 2022-2023'!$N$73:$N$84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- 2022-2023'!$S$73:$S$84</c:f>
              <c:numCache>
                <c:formatCode>0.0</c:formatCode>
                <c:ptCount val="12"/>
                <c:pt idx="0">
                  <c:v>85.7</c:v>
                </c:pt>
                <c:pt idx="1">
                  <c:v>172.3</c:v>
                </c:pt>
                <c:pt idx="2" formatCode="General">
                  <c:v>209.8</c:v>
                </c:pt>
                <c:pt idx="3">
                  <c:v>435.2</c:v>
                </c:pt>
                <c:pt idx="4">
                  <c:v>290.89999999999998</c:v>
                </c:pt>
                <c:pt idx="5">
                  <c:v>185</c:v>
                </c:pt>
                <c:pt idx="6">
                  <c:v>67.7</c:v>
                </c:pt>
                <c:pt idx="7">
                  <c:v>49.6</c:v>
                </c:pt>
                <c:pt idx="8" formatCode="General">
                  <c:v>108.1</c:v>
                </c:pt>
                <c:pt idx="9" formatCode="General">
                  <c:v>47.2</c:v>
                </c:pt>
                <c:pt idx="10" formatCode="General">
                  <c:v>235.9</c:v>
                </c:pt>
                <c:pt idx="11" formatCode="General">
                  <c:v>435.2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0-42EE-9AD6-9E2185653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94880"/>
        <c:axId val="131596672"/>
      </c:barChart>
      <c:catAx>
        <c:axId val="131594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596672"/>
        <c:crosses val="autoZero"/>
        <c:auto val="1"/>
        <c:lblAlgn val="ctr"/>
        <c:lblOffset val="100"/>
        <c:noMultiLvlLbl val="0"/>
      </c:catAx>
      <c:valAx>
        <c:axId val="13159667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594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E14 - Bear Creek @ 9th Street (Medford)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- 2022-2023'!$AF$2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- 2022-2023'!$AA$3:$AA$14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- 2022-2023'!$AF$3:$AF$14</c:f>
              <c:numCache>
                <c:formatCode>General</c:formatCode>
                <c:ptCount val="12"/>
                <c:pt idx="0" formatCode="0.0">
                  <c:v>2419.1999999999998</c:v>
                </c:pt>
                <c:pt idx="1">
                  <c:v>461.1</c:v>
                </c:pt>
                <c:pt idx="2">
                  <c:v>1046.2</c:v>
                </c:pt>
                <c:pt idx="3" formatCode="0.0">
                  <c:v>488.4</c:v>
                </c:pt>
                <c:pt idx="4">
                  <c:v>139.6</c:v>
                </c:pt>
                <c:pt idx="5">
                  <c:v>290.89999999999998</c:v>
                </c:pt>
                <c:pt idx="6" formatCode="0.0">
                  <c:v>69.7</c:v>
                </c:pt>
                <c:pt idx="7">
                  <c:v>24.3</c:v>
                </c:pt>
                <c:pt idx="8">
                  <c:v>72.3</c:v>
                </c:pt>
                <c:pt idx="9">
                  <c:v>30.9</c:v>
                </c:pt>
                <c:pt idx="10">
                  <c:v>613.1</c:v>
                </c:pt>
                <c:pt idx="11">
                  <c:v>2419.1999999999998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B-48BF-B117-872B86E92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29440"/>
        <c:axId val="131630976"/>
      </c:barChart>
      <c:catAx>
        <c:axId val="13162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630976"/>
        <c:crosses val="autoZero"/>
        <c:auto val="1"/>
        <c:lblAlgn val="ctr"/>
        <c:lblOffset val="100"/>
        <c:noMultiLvlLbl val="0"/>
      </c:catAx>
      <c:valAx>
        <c:axId val="13163097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62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E15</a:t>
            </a:r>
            <a:r>
              <a:rPr lang="en-US" baseline="0"/>
              <a:t> - Bear Creek @ Table Rock Road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- 2022-2023'!$AF$16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- 2022-2023'!$AA$17:$AA$28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- 2022-2023'!$AF$17:$AF$28</c:f>
              <c:numCache>
                <c:formatCode>General</c:formatCode>
                <c:ptCount val="12"/>
                <c:pt idx="0">
                  <c:v>0</c:v>
                </c:pt>
                <c:pt idx="1">
                  <c:v>816.4</c:v>
                </c:pt>
                <c:pt idx="2" formatCode="0.0">
                  <c:v>613.1</c:v>
                </c:pt>
                <c:pt idx="3">
                  <c:v>0</c:v>
                </c:pt>
                <c:pt idx="4" formatCode="0.0">
                  <c:v>91</c:v>
                </c:pt>
                <c:pt idx="5" formatCode="0.0">
                  <c:v>80.5</c:v>
                </c:pt>
                <c:pt idx="6">
                  <c:v>69.5</c:v>
                </c:pt>
                <c:pt idx="7" formatCode="0.0">
                  <c:v>35</c:v>
                </c:pt>
                <c:pt idx="8">
                  <c:v>65.7</c:v>
                </c:pt>
                <c:pt idx="9">
                  <c:v>26.9</c:v>
                </c:pt>
                <c:pt idx="10" formatCode="0.0">
                  <c:v>435.2</c:v>
                </c:pt>
                <c:pt idx="11" formatCode="0.0">
                  <c:v>172.3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2-416D-85EC-2990E367E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68224"/>
        <c:axId val="131674112"/>
      </c:barChart>
      <c:catAx>
        <c:axId val="13166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674112"/>
        <c:crosses val="autoZero"/>
        <c:auto val="1"/>
        <c:lblAlgn val="ctr"/>
        <c:lblOffset val="100"/>
        <c:noMultiLvlLbl val="0"/>
      </c:catAx>
      <c:valAx>
        <c:axId val="13167411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66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E16</a:t>
            </a:r>
            <a:r>
              <a:rPr lang="en-US" baseline="0"/>
              <a:t> - Griffin Creek @ Beall Lane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- 2022-2023'!$AF$30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- 2022-2023'!$AA$31:$AA$42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- 2022-2023'!$AF$31:$AF$42</c:f>
              <c:numCache>
                <c:formatCode>General</c:formatCode>
                <c:ptCount val="12"/>
                <c:pt idx="0">
                  <c:v>365.4</c:v>
                </c:pt>
                <c:pt idx="1">
                  <c:v>579.4</c:v>
                </c:pt>
                <c:pt idx="2">
                  <c:v>1046.2</c:v>
                </c:pt>
                <c:pt idx="3">
                  <c:v>980.4</c:v>
                </c:pt>
                <c:pt idx="4" formatCode="0.0">
                  <c:v>166.4</c:v>
                </c:pt>
                <c:pt idx="5" formatCode="0.0">
                  <c:v>980.4</c:v>
                </c:pt>
                <c:pt idx="6">
                  <c:v>238.2</c:v>
                </c:pt>
                <c:pt idx="7">
                  <c:v>410.6</c:v>
                </c:pt>
                <c:pt idx="8">
                  <c:v>44.8</c:v>
                </c:pt>
                <c:pt idx="9">
                  <c:v>24.6</c:v>
                </c:pt>
                <c:pt idx="10">
                  <c:v>166.4</c:v>
                </c:pt>
                <c:pt idx="11" formatCode="0.0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5-4F65-B894-3B38B7365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98688"/>
        <c:axId val="131700224"/>
      </c:barChart>
      <c:catAx>
        <c:axId val="13169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700224"/>
        <c:crosses val="autoZero"/>
        <c:auto val="1"/>
        <c:lblAlgn val="ctr"/>
        <c:lblOffset val="100"/>
        <c:noMultiLvlLbl val="0"/>
      </c:catAx>
      <c:valAx>
        <c:axId val="131700224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69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E17 - Jackson Creek @ Beall Lane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- 2022-2023'!$AF$44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- 2022-2023'!$AA$45:$AA$56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- 2022-2023'!$AF$45:$AF$56</c:f>
              <c:numCache>
                <c:formatCode>0.0</c:formatCode>
                <c:ptCount val="12"/>
                <c:pt idx="0">
                  <c:v>224.7</c:v>
                </c:pt>
                <c:pt idx="1">
                  <c:v>285.10000000000002</c:v>
                </c:pt>
                <c:pt idx="2">
                  <c:v>2419.1999999999998</c:v>
                </c:pt>
                <c:pt idx="3" formatCode="General">
                  <c:v>1413.6</c:v>
                </c:pt>
                <c:pt idx="4" formatCode="General">
                  <c:v>214.2</c:v>
                </c:pt>
                <c:pt idx="5">
                  <c:v>218.7</c:v>
                </c:pt>
                <c:pt idx="6" formatCode="General">
                  <c:v>410.6</c:v>
                </c:pt>
                <c:pt idx="7" formatCode="General">
                  <c:v>67.599999999999994</c:v>
                </c:pt>
                <c:pt idx="8" formatCode="General">
                  <c:v>77.099999999999994</c:v>
                </c:pt>
                <c:pt idx="9" formatCode="General">
                  <c:v>32.299999999999997</c:v>
                </c:pt>
                <c:pt idx="10">
                  <c:v>727</c:v>
                </c:pt>
                <c:pt idx="11" formatCode="General">
                  <c:v>686.7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0-4243-AF41-68BFB2056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68160"/>
        <c:axId val="131869696"/>
      </c:barChart>
      <c:catAx>
        <c:axId val="13186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869696"/>
        <c:crosses val="autoZero"/>
        <c:auto val="1"/>
        <c:lblAlgn val="ctr"/>
        <c:lblOffset val="100"/>
        <c:noMultiLvlLbl val="0"/>
      </c:catAx>
      <c:valAx>
        <c:axId val="13186969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86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E19 - Jackson Creek @ W. Ross Lane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- 2022-2023'!$AF$72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- 2022-2023'!$AA$73:$AA$84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- 2022-2023'!$AF$73:$AF$84</c:f>
              <c:numCache>
                <c:formatCode>0.0</c:formatCode>
                <c:ptCount val="12"/>
                <c:pt idx="0">
                  <c:v>980.4</c:v>
                </c:pt>
                <c:pt idx="1">
                  <c:v>78</c:v>
                </c:pt>
                <c:pt idx="2" formatCode="General">
                  <c:v>547.5</c:v>
                </c:pt>
                <c:pt idx="3" formatCode="General">
                  <c:v>686.7</c:v>
                </c:pt>
                <c:pt idx="4">
                  <c:v>461.1</c:v>
                </c:pt>
                <c:pt idx="5">
                  <c:v>816.4</c:v>
                </c:pt>
                <c:pt idx="6" formatCode="General">
                  <c:v>64.400000000000006</c:v>
                </c:pt>
                <c:pt idx="7">
                  <c:v>209.8</c:v>
                </c:pt>
                <c:pt idx="8">
                  <c:v>161.6</c:v>
                </c:pt>
                <c:pt idx="9">
                  <c:v>16</c:v>
                </c:pt>
                <c:pt idx="10">
                  <c:v>93.3</c:v>
                </c:pt>
                <c:pt idx="11" formatCode="General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7-4FC3-930B-79D83309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02464"/>
        <c:axId val="131904256"/>
      </c:barChart>
      <c:catAx>
        <c:axId val="13190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904256"/>
        <c:crosses val="autoZero"/>
        <c:auto val="1"/>
        <c:lblAlgn val="ctr"/>
        <c:lblOffset val="100"/>
        <c:noMultiLvlLbl val="0"/>
      </c:catAx>
      <c:valAx>
        <c:axId val="13190425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90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E20 - Bear Creek @ Pine Street (CP)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- 2022-2023'!$AS$2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- 2022-2023'!$AN$3:$AN$14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- 2022-2023'!$AS$3:$AS$14</c:f>
              <c:numCache>
                <c:formatCode>General</c:formatCode>
                <c:ptCount val="12"/>
                <c:pt idx="0" formatCode="0.0">
                  <c:v>101.7</c:v>
                </c:pt>
                <c:pt idx="1">
                  <c:v>249.5</c:v>
                </c:pt>
                <c:pt idx="2" formatCode="0.0">
                  <c:v>461.1</c:v>
                </c:pt>
                <c:pt idx="3" formatCode="0.0">
                  <c:v>1732.9</c:v>
                </c:pt>
                <c:pt idx="4">
                  <c:v>107.6</c:v>
                </c:pt>
                <c:pt idx="5" formatCode="0.0">
                  <c:v>88.4</c:v>
                </c:pt>
                <c:pt idx="6" formatCode="0.0">
                  <c:v>71.7</c:v>
                </c:pt>
                <c:pt idx="7">
                  <c:v>29.2</c:v>
                </c:pt>
                <c:pt idx="8" formatCode="0.0">
                  <c:v>82</c:v>
                </c:pt>
                <c:pt idx="9">
                  <c:v>30.1</c:v>
                </c:pt>
                <c:pt idx="10">
                  <c:v>365.4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3-4037-89FD-EDE26F701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21024"/>
        <c:axId val="131922560"/>
      </c:barChart>
      <c:catAx>
        <c:axId val="13192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922560"/>
        <c:crosses val="autoZero"/>
        <c:auto val="1"/>
        <c:lblAlgn val="ctr"/>
        <c:lblOffset val="100"/>
        <c:noMultiLvlLbl val="0"/>
      </c:catAx>
      <c:valAx>
        <c:axId val="131922560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92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E21 - Bear Creek above Griffin</a:t>
            </a:r>
            <a:r>
              <a:rPr lang="en-US" baseline="0"/>
              <a:t> Creek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- 2022-2023'!$AS$16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- 2022-2023'!$AN$17:$AN$28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- 2022-2023'!$AS$17:$AS$28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7-4089-A36C-5C1283AB0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9040"/>
        <c:axId val="131964928"/>
      </c:barChart>
      <c:catAx>
        <c:axId val="131959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964928"/>
        <c:crosses val="autoZero"/>
        <c:auto val="1"/>
        <c:lblAlgn val="ctr"/>
        <c:lblOffset val="100"/>
        <c:noMultiLvlLbl val="0"/>
      </c:catAx>
      <c:valAx>
        <c:axId val="131964928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959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E3 - Neil Creek @ Dead Indian</a:t>
            </a:r>
            <a:r>
              <a:rPr lang="en-US" baseline="0"/>
              <a:t> Memorial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- 2022-2023'!$F$16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- 2022-2023'!$A$17:$A$28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- 2022-2023'!$F$17:$F$28</c:f>
              <c:numCache>
                <c:formatCode>0.0</c:formatCode>
                <c:ptCount val="12"/>
                <c:pt idx="0" formatCode="General">
                  <c:v>1203.3</c:v>
                </c:pt>
                <c:pt idx="1">
                  <c:v>579.4</c:v>
                </c:pt>
                <c:pt idx="2" formatCode="General">
                  <c:v>166.4</c:v>
                </c:pt>
                <c:pt idx="3">
                  <c:v>0</c:v>
                </c:pt>
                <c:pt idx="4">
                  <c:v>35.4</c:v>
                </c:pt>
                <c:pt idx="5">
                  <c:v>387.3</c:v>
                </c:pt>
                <c:pt idx="6">
                  <c:v>25.9</c:v>
                </c:pt>
                <c:pt idx="7">
                  <c:v>59.1</c:v>
                </c:pt>
                <c:pt idx="8">
                  <c:v>21.3</c:v>
                </c:pt>
                <c:pt idx="9">
                  <c:v>37.9</c:v>
                </c:pt>
                <c:pt idx="10">
                  <c:v>228.2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B-4B44-8B59-055D8660D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67392"/>
        <c:axId val="130449408"/>
      </c:barChart>
      <c:catAx>
        <c:axId val="13026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449408"/>
        <c:crosses val="autoZero"/>
        <c:auto val="1"/>
        <c:lblAlgn val="ctr"/>
        <c:lblOffset val="100"/>
        <c:noMultiLvlLbl val="0"/>
      </c:catAx>
      <c:valAx>
        <c:axId val="130449408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26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E22 - Griffin Creek</a:t>
            </a:r>
            <a:r>
              <a:rPr lang="en-US" baseline="0"/>
              <a:t> @ I-5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- 2022-2023'!$AS$30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- 2022-2023'!$AN$31:$AN$42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- 2022-2023'!$AS$31:$AS$42</c:f>
              <c:numCache>
                <c:formatCode>General</c:formatCode>
                <c:ptCount val="12"/>
                <c:pt idx="0">
                  <c:v>260.3</c:v>
                </c:pt>
                <c:pt idx="1">
                  <c:v>461.1</c:v>
                </c:pt>
                <c:pt idx="2" formatCode="0.0">
                  <c:v>517.20000000000005</c:v>
                </c:pt>
                <c:pt idx="3" formatCode="0.0">
                  <c:v>727</c:v>
                </c:pt>
                <c:pt idx="4">
                  <c:v>261.3</c:v>
                </c:pt>
                <c:pt idx="5">
                  <c:v>238.2</c:v>
                </c:pt>
                <c:pt idx="6">
                  <c:v>74.900000000000006</c:v>
                </c:pt>
                <c:pt idx="7">
                  <c:v>48.7</c:v>
                </c:pt>
                <c:pt idx="8" formatCode="0.0">
                  <c:v>29.8</c:v>
                </c:pt>
                <c:pt idx="9">
                  <c:v>19.899999999999999</c:v>
                </c:pt>
                <c:pt idx="10">
                  <c:v>193.5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6-4904-AB04-584B29694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93600"/>
        <c:axId val="131995136"/>
      </c:barChart>
      <c:catAx>
        <c:axId val="13199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995136"/>
        <c:crosses val="autoZero"/>
        <c:auto val="1"/>
        <c:lblAlgn val="ctr"/>
        <c:lblOffset val="100"/>
        <c:noMultiLvlLbl val="0"/>
      </c:catAx>
      <c:valAx>
        <c:axId val="13199513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99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E23 - Jackson Creek @ Dean</a:t>
            </a:r>
            <a:r>
              <a:rPr lang="en-US" baseline="0"/>
              <a:t> Creek Road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- 2022-2023'!$AS$44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- 2022-2023'!$AN$45:$AN$56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- 2022-2023'!$AS$45:$AS$56</c:f>
              <c:numCache>
                <c:formatCode>0.0</c:formatCode>
                <c:ptCount val="12"/>
                <c:pt idx="0" formatCode="General">
                  <c:v>1299.7</c:v>
                </c:pt>
                <c:pt idx="1">
                  <c:v>579.4</c:v>
                </c:pt>
                <c:pt idx="2">
                  <c:v>1986.3</c:v>
                </c:pt>
                <c:pt idx="3" formatCode="General">
                  <c:v>1203.3</c:v>
                </c:pt>
                <c:pt idx="4" formatCode="General">
                  <c:v>260.2</c:v>
                </c:pt>
                <c:pt idx="5" formatCode="General">
                  <c:v>770.1</c:v>
                </c:pt>
                <c:pt idx="6" formatCode="General">
                  <c:v>28.8</c:v>
                </c:pt>
                <c:pt idx="7">
                  <c:v>27.8</c:v>
                </c:pt>
                <c:pt idx="8" formatCode="General">
                  <c:v>36.799999999999997</c:v>
                </c:pt>
                <c:pt idx="9" formatCode="General">
                  <c:v>82.3</c:v>
                </c:pt>
                <c:pt idx="10">
                  <c:v>410.6</c:v>
                </c:pt>
                <c:pt idx="11" formatCode="General">
                  <c:v>547.5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2-4478-881A-7FAAB196B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16000"/>
        <c:axId val="132017536"/>
      </c:barChart>
      <c:catAx>
        <c:axId val="13201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017536"/>
        <c:crosses val="autoZero"/>
        <c:auto val="1"/>
        <c:lblAlgn val="ctr"/>
        <c:lblOffset val="100"/>
        <c:noMultiLvlLbl val="0"/>
      </c:catAx>
      <c:valAx>
        <c:axId val="13201753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01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E24 - Bear Creek @ Kirtland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- 2022-2023'!$AS$58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- 2022-2023'!$AN$59:$AN$70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- 2022-2023'!$AS$59:$AS$70</c:f>
              <c:numCache>
                <c:formatCode>0.0</c:formatCode>
                <c:ptCount val="12"/>
                <c:pt idx="0">
                  <c:v>137.6</c:v>
                </c:pt>
                <c:pt idx="1">
                  <c:v>307.60000000000002</c:v>
                </c:pt>
                <c:pt idx="2">
                  <c:v>150</c:v>
                </c:pt>
                <c:pt idx="3">
                  <c:v>435.2</c:v>
                </c:pt>
                <c:pt idx="4">
                  <c:v>156.5</c:v>
                </c:pt>
                <c:pt idx="5" formatCode="General">
                  <c:v>435.2</c:v>
                </c:pt>
                <c:pt idx="6">
                  <c:v>78</c:v>
                </c:pt>
                <c:pt idx="7">
                  <c:v>17.100000000000001</c:v>
                </c:pt>
                <c:pt idx="8">
                  <c:v>47.2</c:v>
                </c:pt>
                <c:pt idx="9">
                  <c:v>35</c:v>
                </c:pt>
                <c:pt idx="10">
                  <c:v>155.30000000000001</c:v>
                </c:pt>
                <c:pt idx="11">
                  <c:v>517.20000000000005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5-43DC-BC60-D19D8E326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50304"/>
        <c:axId val="132121728"/>
      </c:barChart>
      <c:catAx>
        <c:axId val="13205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121728"/>
        <c:crosses val="autoZero"/>
        <c:auto val="1"/>
        <c:lblAlgn val="ctr"/>
        <c:lblOffset val="100"/>
        <c:noMultiLvlLbl val="0"/>
      </c:catAx>
      <c:valAx>
        <c:axId val="132121728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205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E1 - Walker Creek @ Belle Fiore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- 2022-2023'!$G$2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- 2022-2023'!$A$3:$A$14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- 2022-2023'!$G$3:$G$14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5.5E-2</c:v>
                </c:pt>
                <c:pt idx="11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C-46EB-8EB3-DC14B33FF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84192"/>
        <c:axId val="130990080"/>
      </c:barChart>
      <c:catAx>
        <c:axId val="13098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990080"/>
        <c:crosses val="autoZero"/>
        <c:auto val="1"/>
        <c:lblAlgn val="ctr"/>
        <c:lblOffset val="100"/>
        <c:noMultiLvlLbl val="0"/>
      </c:catAx>
      <c:valAx>
        <c:axId val="130990080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98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E3 - Neil Creek @ Dead Indian Memorial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- 2022-2023'!$G$16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- 2022-2023'!$A$17:$A$28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- 2022-2023'!$G$17:$G$28</c:f>
              <c:numCache>
                <c:formatCode>0.000</c:formatCode>
                <c:ptCount val="12"/>
                <c:pt idx="0" formatCode="General">
                  <c:v>0.16600000000000001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>
                  <c:v>6.0999999999999999E-2</c:v>
                </c:pt>
                <c:pt idx="11" formatCode="General">
                  <c:v>7.9000000000000001E-2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D82-84C3-1461E81C7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72128"/>
        <c:axId val="132273664"/>
      </c:barChart>
      <c:catAx>
        <c:axId val="13227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273664"/>
        <c:crosses val="autoZero"/>
        <c:auto val="1"/>
        <c:lblAlgn val="ctr"/>
        <c:lblOffset val="100"/>
        <c:noMultiLvlLbl val="0"/>
      </c:catAx>
      <c:valAx>
        <c:axId val="13227366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27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E4 - Ashland Creek @ Granite Street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- 2022-2023'!$G$30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- 2022-2023'!$A$31:$A$42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- 2022-2023'!$G$31:$G$42</c:f>
              <c:numCache>
                <c:formatCode>General</c:formatCode>
                <c:ptCount val="12"/>
                <c:pt idx="0" formatCode="0.000">
                  <c:v>6.0999999999999999E-2</c:v>
                </c:pt>
                <c:pt idx="1">
                  <c:v>0</c:v>
                </c:pt>
                <c:pt idx="2">
                  <c:v>0</c:v>
                </c:pt>
                <c:pt idx="3" formatCode="0.0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3.5000000000000003E-2</c:v>
                </c:pt>
                <c:pt idx="11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2-4866-81C0-CBAF4927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01952"/>
        <c:axId val="132303488"/>
      </c:barChart>
      <c:catAx>
        <c:axId val="13230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303488"/>
        <c:crosses val="autoZero"/>
        <c:auto val="1"/>
        <c:lblAlgn val="ctr"/>
        <c:lblOffset val="100"/>
        <c:noMultiLvlLbl val="0"/>
      </c:catAx>
      <c:valAx>
        <c:axId val="132303488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3230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E5 - Ashland Creek below STP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- 2022-2023'!$G$44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- 2022-2023'!$A$45:$A$56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- 2022-2023'!$G$45:$G$56</c:f>
              <c:numCache>
                <c:formatCode>General</c:formatCode>
                <c:ptCount val="12"/>
                <c:pt idx="0">
                  <c:v>0.156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5.2999999999999999E-2</c:v>
                </c:pt>
                <c:pt idx="11">
                  <c:v>5.1999999999999998E-2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9-4C25-B51D-F7C7E380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86592"/>
        <c:axId val="131100672"/>
      </c:barChart>
      <c:catAx>
        <c:axId val="1310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100672"/>
        <c:crosses val="autoZero"/>
        <c:auto val="1"/>
        <c:lblAlgn val="ctr"/>
        <c:lblOffset val="100"/>
        <c:noMultiLvlLbl val="0"/>
      </c:catAx>
      <c:valAx>
        <c:axId val="13110067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086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E6 - TID Canal @ Eagle Mill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- 2022-2023'!$G$58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- 2022-2023'!$A$59:$A$70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- 2022-2023'!$G$59:$G$70</c:f>
              <c:numCache>
                <c:formatCode>General</c:formatCode>
                <c:ptCount val="12"/>
                <c:pt idx="0">
                  <c:v>8.5999999999999993E-2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0.106</c:v>
                </c:pt>
                <c:pt idx="11">
                  <c:v>0.157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0-4C2B-9AC7-8282DE22F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25248"/>
        <c:axId val="131126784"/>
      </c:barChart>
      <c:catAx>
        <c:axId val="13112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126784"/>
        <c:crosses val="autoZero"/>
        <c:auto val="1"/>
        <c:lblAlgn val="ctr"/>
        <c:lblOffset val="100"/>
        <c:noMultiLvlLbl val="0"/>
      </c:catAx>
      <c:valAx>
        <c:axId val="13112678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12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E7 - Bear Creek @ S. Valley View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- 2022-2023'!$G$72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- 2022-2023'!$A$73:$A$84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- 2022-2023'!$G$73:$G$84</c:f>
              <c:numCache>
                <c:formatCode>General</c:formatCode>
                <c:ptCount val="12"/>
                <c:pt idx="0">
                  <c:v>0.107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6.4000000000000001E-2</c:v>
                </c:pt>
                <c:pt idx="11">
                  <c:v>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8-4E43-ABF0-9031D30D8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51360"/>
        <c:axId val="131152896"/>
      </c:barChart>
      <c:catAx>
        <c:axId val="13115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152896"/>
        <c:crosses val="autoZero"/>
        <c:auto val="1"/>
        <c:lblAlgn val="ctr"/>
        <c:lblOffset val="100"/>
        <c:noMultiLvlLbl val="0"/>
      </c:catAx>
      <c:valAx>
        <c:axId val="131152896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15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E8 - Bear Creek @ Greenway </a:t>
            </a:r>
          </a:p>
          <a:p>
            <a:pPr>
              <a:defRPr/>
            </a:pPr>
            <a:r>
              <a:rPr lang="en-US"/>
              <a:t>(S. Talent)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- 2022-2023'!$T$2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- 2022-2023'!$N$3:$N$14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- 2022-2023'!$T$3:$T$14</c:f>
              <c:numCache>
                <c:formatCode>General</c:formatCode>
                <c:ptCount val="12"/>
                <c:pt idx="0">
                  <c:v>0.127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7.2999999999999995E-2</c:v>
                </c:pt>
                <c:pt idx="11">
                  <c:v>0.106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D-4644-9D63-53945A85A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69280"/>
        <c:axId val="131199744"/>
      </c:barChart>
      <c:catAx>
        <c:axId val="13116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199744"/>
        <c:crosses val="autoZero"/>
        <c:auto val="1"/>
        <c:lblAlgn val="ctr"/>
        <c:lblOffset val="100"/>
        <c:noMultiLvlLbl val="0"/>
      </c:catAx>
      <c:valAx>
        <c:axId val="13119974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16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E4 - Ashland</a:t>
            </a:r>
            <a:r>
              <a:rPr lang="en-US" baseline="0"/>
              <a:t> Creek @ Granite Street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- 2022-2023'!$F$30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- 2022-2023'!$A$31:$A$42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- 2022-2023'!$F$31:$F$42</c:f>
              <c:numCache>
                <c:formatCode>0.0</c:formatCode>
                <c:ptCount val="12"/>
                <c:pt idx="0">
                  <c:v>37.299999999999997</c:v>
                </c:pt>
                <c:pt idx="1">
                  <c:v>65.7</c:v>
                </c:pt>
                <c:pt idx="2" formatCode="General">
                  <c:v>78.900000000000006</c:v>
                </c:pt>
                <c:pt idx="3">
                  <c:v>37.9</c:v>
                </c:pt>
                <c:pt idx="4">
                  <c:v>2</c:v>
                </c:pt>
                <c:pt idx="5">
                  <c:v>1</c:v>
                </c:pt>
                <c:pt idx="6">
                  <c:v>5.0999999999999996</c:v>
                </c:pt>
                <c:pt idx="7">
                  <c:v>4.0999999999999996</c:v>
                </c:pt>
                <c:pt idx="8">
                  <c:v>3.1</c:v>
                </c:pt>
                <c:pt idx="9">
                  <c:v>4.0999999999999996</c:v>
                </c:pt>
                <c:pt idx="10">
                  <c:v>6.1</c:v>
                </c:pt>
                <c:pt idx="11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1-460A-93CE-697CD1B2F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51808"/>
        <c:axId val="130553344"/>
      </c:barChart>
      <c:catAx>
        <c:axId val="13055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553344"/>
        <c:crosses val="autoZero"/>
        <c:auto val="1"/>
        <c:lblAlgn val="ctr"/>
        <c:lblOffset val="100"/>
        <c:noMultiLvlLbl val="0"/>
      </c:catAx>
      <c:valAx>
        <c:axId val="130553344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055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E9 - Bear Creek @ Lynn Newbry Park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- 2022-2023'!$T$16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- 2022-2023'!$N$17:$N$28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- 2022-2023'!$T$17:$T$28</c:f>
              <c:numCache>
                <c:formatCode>General</c:formatCode>
                <c:ptCount val="12"/>
                <c:pt idx="0">
                  <c:v>0.13200000000000001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6.7000000000000004E-2</c:v>
                </c:pt>
                <c:pt idx="11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B-4C1E-9648-209DA284F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23456"/>
        <c:axId val="132724992"/>
      </c:barChart>
      <c:catAx>
        <c:axId val="13272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724992"/>
        <c:crosses val="autoZero"/>
        <c:auto val="1"/>
        <c:lblAlgn val="ctr"/>
        <c:lblOffset val="100"/>
        <c:noMultiLvlLbl val="0"/>
      </c:catAx>
      <c:valAx>
        <c:axId val="13272499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72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E10 - MID Diversion @ Suncrest Rd.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- 2022-2023'!$T$30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- 2022-2023'!$N$31:$N$42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- 2022-2023'!$T$31:$T$42</c:f>
              <c:numCache>
                <c:formatCode>General</c:formatCode>
                <c:ptCount val="12"/>
                <c:pt idx="0">
                  <c:v>8.3000000000000004E-2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6.7000000000000004E-2</c:v>
                </c:pt>
                <c:pt idx="11">
                  <c:v>0.11799999999999999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C-4968-850C-1C7F1B64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53664"/>
        <c:axId val="132759552"/>
      </c:barChart>
      <c:catAx>
        <c:axId val="13275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759552"/>
        <c:crosses val="autoZero"/>
        <c:auto val="1"/>
        <c:lblAlgn val="ctr"/>
        <c:lblOffset val="100"/>
        <c:noMultiLvlLbl val="0"/>
      </c:catAx>
      <c:valAx>
        <c:axId val="13275955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75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E11 - Bear Creek @ Blue Heron Park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- 2022-2023'!$T$44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- 2022-2023'!$N$45:$N$56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- 2022-2023'!$T$45:$T$56</c:f>
              <c:numCache>
                <c:formatCode>0.000</c:formatCode>
                <c:ptCount val="12"/>
                <c:pt idx="0" formatCode="General">
                  <c:v>0.11899999999999999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8.6999999999999994E-2</c:v>
                </c:pt>
                <c:pt idx="11" formatCode="General">
                  <c:v>0.13200000000000001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9-4927-9D1B-7A81CEFD6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96800"/>
        <c:axId val="132798336"/>
      </c:barChart>
      <c:catAx>
        <c:axId val="13279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798336"/>
        <c:crosses val="autoZero"/>
        <c:auto val="1"/>
        <c:lblAlgn val="ctr"/>
        <c:lblOffset val="100"/>
        <c:noMultiLvlLbl val="0"/>
      </c:catAx>
      <c:valAx>
        <c:axId val="132798336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79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E12 - Bear Creek @ Fern Valley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- 2022-2023'!$T$58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- 2022-2023'!$N$59:$N$70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- 2022-2023'!$T$59:$T$70</c:f>
              <c:numCache>
                <c:formatCode>0.000</c:formatCode>
                <c:ptCount val="12"/>
                <c:pt idx="0">
                  <c:v>0.23799999999999999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>
                  <c:v>8.4000000000000005E-2</c:v>
                </c:pt>
                <c:pt idx="11" formatCode="General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E-4C59-AFD1-157BBB3E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27008"/>
        <c:axId val="132828544"/>
      </c:barChart>
      <c:catAx>
        <c:axId val="13282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828544"/>
        <c:crosses val="autoZero"/>
        <c:auto val="1"/>
        <c:lblAlgn val="ctr"/>
        <c:lblOffset val="100"/>
        <c:noMultiLvlLbl val="0"/>
      </c:catAx>
      <c:valAx>
        <c:axId val="13282854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3282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E13 - Bear Creek @ CTNC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- 2022-2023'!$T$72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- 2022-2023'!$N$73:$N$84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- 2022-2023'!$T$73:$T$84</c:f>
              <c:numCache>
                <c:formatCode>General</c:formatCode>
                <c:ptCount val="12"/>
                <c:pt idx="0" formatCode="0.000">
                  <c:v>0.151</c:v>
                </c:pt>
                <c:pt idx="1">
                  <c:v>0</c:v>
                </c:pt>
                <c:pt idx="2">
                  <c:v>0</c:v>
                </c:pt>
                <c:pt idx="3" formatCode="0.0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9.5000000000000001E-2</c:v>
                </c:pt>
                <c:pt idx="11">
                  <c:v>0.25600000000000001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7-4B48-8FD8-4F1C6CCF4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40832"/>
        <c:axId val="132977792"/>
      </c:barChart>
      <c:catAx>
        <c:axId val="132840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977792"/>
        <c:crosses val="autoZero"/>
        <c:auto val="1"/>
        <c:lblAlgn val="ctr"/>
        <c:lblOffset val="100"/>
        <c:noMultiLvlLbl val="0"/>
      </c:catAx>
      <c:valAx>
        <c:axId val="13297779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3284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E14 - Bear Creek @ 9th Street (Medford)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- 2022-2023'!$AG$2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- 2022-2023'!$AA$3:$AA$14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- 2022-2023'!$AG$3:$AG$14</c:f>
              <c:numCache>
                <c:formatCode>General</c:formatCode>
                <c:ptCount val="12"/>
                <c:pt idx="0">
                  <c:v>0.156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0.126</c:v>
                </c:pt>
                <c:pt idx="11">
                  <c:v>0.18099999999999999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6-4483-96F1-085C6BE0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22848"/>
        <c:axId val="133024384"/>
      </c:barChart>
      <c:catAx>
        <c:axId val="13302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024384"/>
        <c:crosses val="autoZero"/>
        <c:auto val="1"/>
        <c:lblAlgn val="ctr"/>
        <c:lblOffset val="100"/>
        <c:noMultiLvlLbl val="0"/>
      </c:catAx>
      <c:valAx>
        <c:axId val="13302438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02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E15 - Bear Creek @ Table Rock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- 2022-2023'!$AG$16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- 2022-2023'!$AA$17:$AA$28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- 2022-2023'!$AG$17:$AG$28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0.14199999999999999</c:v>
                </c:pt>
                <c:pt idx="11">
                  <c:v>0.16200000000000001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DFA-82EA-51407222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40768"/>
        <c:axId val="133046656"/>
      </c:barChart>
      <c:catAx>
        <c:axId val="13304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046656"/>
        <c:crosses val="autoZero"/>
        <c:auto val="1"/>
        <c:lblAlgn val="ctr"/>
        <c:lblOffset val="100"/>
        <c:noMultiLvlLbl val="0"/>
      </c:catAx>
      <c:valAx>
        <c:axId val="133046656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04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E16 - Griffin Creek @ Beall Lane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- 2022-2023'!$AG$30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- 2022-2023'!$AA$31:$AA$42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- 2022-2023'!$AG$31:$AG$42</c:f>
              <c:numCache>
                <c:formatCode>General</c:formatCode>
                <c:ptCount val="12"/>
                <c:pt idx="0">
                  <c:v>0.161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0.13700000000000001</c:v>
                </c:pt>
                <c:pt idx="11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8-47C3-B1F7-D4DD17AC2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71232"/>
        <c:axId val="133072768"/>
      </c:barChart>
      <c:catAx>
        <c:axId val="133071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072768"/>
        <c:crosses val="autoZero"/>
        <c:auto val="1"/>
        <c:lblAlgn val="ctr"/>
        <c:lblOffset val="100"/>
        <c:noMultiLvlLbl val="0"/>
      </c:catAx>
      <c:valAx>
        <c:axId val="133072768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07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E19 - Jackson Creek @ W. Ross Lane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- 2022-2023'!$AG$72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- 2022-2023'!$AA$73:$AA$84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- 2022-2023'!$AG$73:$AG$84</c:f>
              <c:numCache>
                <c:formatCode>General</c:formatCode>
                <c:ptCount val="12"/>
                <c:pt idx="0" formatCode="0.000">
                  <c:v>0.11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0">
                  <c:v>9.4E-2</c:v>
                </c:pt>
                <c:pt idx="11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3-40EC-8F1C-5C8668E2F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21920"/>
        <c:axId val="133123456"/>
      </c:barChart>
      <c:catAx>
        <c:axId val="13312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123456"/>
        <c:crosses val="autoZero"/>
        <c:auto val="1"/>
        <c:lblAlgn val="ctr"/>
        <c:lblOffset val="100"/>
        <c:noMultiLvlLbl val="0"/>
      </c:catAx>
      <c:valAx>
        <c:axId val="133123456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3312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E20 - Bear Creek @ Pine Street (CP)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- 2022-2023'!$AT$2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- 2022-2023'!$AN$3:$AN$14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- 2022-2023'!$AT$3:$AT$14</c:f>
              <c:numCache>
                <c:formatCode>General</c:formatCode>
                <c:ptCount val="12"/>
                <c:pt idx="0">
                  <c:v>0.19500000000000001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0.154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2-40EA-B144-7E05DD1B0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35744"/>
        <c:axId val="133149824"/>
      </c:barChart>
      <c:catAx>
        <c:axId val="13313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149824"/>
        <c:crosses val="autoZero"/>
        <c:auto val="1"/>
        <c:lblAlgn val="ctr"/>
        <c:lblOffset val="100"/>
        <c:noMultiLvlLbl val="0"/>
      </c:catAx>
      <c:valAx>
        <c:axId val="13314982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13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E5 - Ashland Creek below STP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- 2022-2023'!$F$44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- 2022-2023'!$A$45:$A$56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- 2022-2023'!$F$45:$F$56</c:f>
              <c:numCache>
                <c:formatCode>General</c:formatCode>
                <c:ptCount val="12"/>
                <c:pt idx="0">
                  <c:v>133.4</c:v>
                </c:pt>
                <c:pt idx="1">
                  <c:v>410.6</c:v>
                </c:pt>
                <c:pt idx="2">
                  <c:v>260.2</c:v>
                </c:pt>
                <c:pt idx="3">
                  <c:v>248.1</c:v>
                </c:pt>
                <c:pt idx="4">
                  <c:v>36.4</c:v>
                </c:pt>
                <c:pt idx="5" formatCode="0.0">
                  <c:v>80.5</c:v>
                </c:pt>
                <c:pt idx="6" formatCode="0.0">
                  <c:v>156.5</c:v>
                </c:pt>
                <c:pt idx="7">
                  <c:v>178.5</c:v>
                </c:pt>
                <c:pt idx="8" formatCode="0.0">
                  <c:v>19.899999999999999</c:v>
                </c:pt>
                <c:pt idx="9">
                  <c:v>40.4</c:v>
                </c:pt>
                <c:pt idx="10">
                  <c:v>22.8</c:v>
                </c:pt>
                <c:pt idx="11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0-4EAB-8071-7B717FE6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27776"/>
        <c:axId val="130829312"/>
      </c:barChart>
      <c:catAx>
        <c:axId val="13082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829312"/>
        <c:crosses val="autoZero"/>
        <c:auto val="1"/>
        <c:lblAlgn val="ctr"/>
        <c:lblOffset val="100"/>
        <c:noMultiLvlLbl val="0"/>
      </c:catAx>
      <c:valAx>
        <c:axId val="13082931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82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E21 - Bear Creek above Griffin Creek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- 2022-2023'!$AT$16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- 2022-2023'!$AN$17:$AN$28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- 2022-2023'!$AT$17:$AT$28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3-4D04-A5B8-EA896D3E0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39936"/>
        <c:axId val="133241472"/>
      </c:barChart>
      <c:catAx>
        <c:axId val="13323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241472"/>
        <c:crosses val="autoZero"/>
        <c:auto val="1"/>
        <c:lblAlgn val="ctr"/>
        <c:lblOffset val="100"/>
        <c:noMultiLvlLbl val="0"/>
      </c:catAx>
      <c:valAx>
        <c:axId val="13324147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23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E22 - Griffin Creek @ I-5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- 2022-2023'!$AT$30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- 2022-2023'!$AN$31:$AN$42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- 2022-2023'!$AT$31:$AT$42</c:f>
              <c:numCache>
                <c:formatCode>General</c:formatCode>
                <c:ptCount val="12"/>
                <c:pt idx="0">
                  <c:v>0.16300000000000001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1-4FAE-B630-4F91EBD7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70144"/>
        <c:axId val="133276032"/>
      </c:barChart>
      <c:catAx>
        <c:axId val="133270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276032"/>
        <c:crosses val="autoZero"/>
        <c:auto val="1"/>
        <c:lblAlgn val="ctr"/>
        <c:lblOffset val="100"/>
        <c:noMultiLvlLbl val="0"/>
      </c:catAx>
      <c:valAx>
        <c:axId val="13327603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27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E23 - Jackson Creek @ Dean Creek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- 2022-2023'!$AT$44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- 2022-2023'!$AN$45:$AN$56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- 2022-2023'!$AT$45:$AT$56</c:f>
              <c:numCache>
                <c:formatCode>General</c:formatCode>
                <c:ptCount val="12"/>
                <c:pt idx="0">
                  <c:v>0.29099999999999998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</c:v>
                </c:pt>
                <c:pt idx="11">
                  <c:v>0.186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A-4AEE-B832-19DF350B4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96512"/>
        <c:axId val="133298048"/>
      </c:barChart>
      <c:catAx>
        <c:axId val="13329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298048"/>
        <c:crosses val="autoZero"/>
        <c:auto val="1"/>
        <c:lblAlgn val="ctr"/>
        <c:lblOffset val="100"/>
        <c:noMultiLvlLbl val="0"/>
      </c:catAx>
      <c:valAx>
        <c:axId val="133298048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29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E24 - Bear Creek @ Kirtland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- 2022-2023'!$AT$58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- 2022-2023'!$AN$59:$AN$70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- 2022-2023'!$AT$59:$AT$70</c:f>
              <c:numCache>
                <c:formatCode>General</c:formatCode>
                <c:ptCount val="12"/>
                <c:pt idx="0">
                  <c:v>0.27200000000000002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0.153</c:v>
                </c:pt>
                <c:pt idx="1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E-4D74-A1C7-720A722A7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43104"/>
        <c:axId val="133344640"/>
      </c:barChart>
      <c:catAx>
        <c:axId val="13334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344640"/>
        <c:crosses val="autoZero"/>
        <c:auto val="1"/>
        <c:lblAlgn val="ctr"/>
        <c:lblOffset val="100"/>
        <c:noMultiLvlLbl val="0"/>
      </c:catAx>
      <c:valAx>
        <c:axId val="133344640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34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E6</a:t>
            </a:r>
            <a:r>
              <a:rPr lang="en-US" baseline="0"/>
              <a:t> - TID Canal @ Eagle Mill Road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- 2022-2023'!$F$58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- 2022-2023'!$A$59:$A$70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- 2022-2023'!$F$59:$F$70</c:f>
              <c:numCache>
                <c:formatCode>General</c:formatCode>
                <c:ptCount val="12"/>
                <c:pt idx="0">
                  <c:v>161.6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172.3</c:v>
                </c:pt>
                <c:pt idx="11">
                  <c:v>201.4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F-433F-9CFC-DA196FBA9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58720"/>
        <c:axId val="131360256"/>
      </c:barChart>
      <c:catAx>
        <c:axId val="13135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360256"/>
        <c:crosses val="autoZero"/>
        <c:auto val="1"/>
        <c:lblAlgn val="ctr"/>
        <c:lblOffset val="100"/>
        <c:noMultiLvlLbl val="0"/>
      </c:catAx>
      <c:valAx>
        <c:axId val="13136025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35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E7 - Bear Creek @ S. Valley View</a:t>
            </a:r>
            <a:r>
              <a:rPr lang="en-US" baseline="0"/>
              <a:t> Road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- 2022-2023'!$F$72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- 2022-2023'!$A$73:$A$84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- 2022-2023'!$F$73:$F$84</c:f>
              <c:numCache>
                <c:formatCode>0.0</c:formatCode>
                <c:ptCount val="12"/>
                <c:pt idx="0" formatCode="General">
                  <c:v>166.4</c:v>
                </c:pt>
                <c:pt idx="1">
                  <c:v>238.2</c:v>
                </c:pt>
                <c:pt idx="2" formatCode="General">
                  <c:v>128.1</c:v>
                </c:pt>
                <c:pt idx="3" formatCode="General">
                  <c:v>365.4</c:v>
                </c:pt>
                <c:pt idx="4" formatCode="General">
                  <c:v>260.2</c:v>
                </c:pt>
                <c:pt idx="5" formatCode="General">
                  <c:v>46.4</c:v>
                </c:pt>
                <c:pt idx="6">
                  <c:v>24.6</c:v>
                </c:pt>
                <c:pt idx="7">
                  <c:v>36.9</c:v>
                </c:pt>
                <c:pt idx="8" formatCode="General">
                  <c:v>17.3</c:v>
                </c:pt>
                <c:pt idx="9" formatCode="General">
                  <c:v>74.900000000000006</c:v>
                </c:pt>
                <c:pt idx="10" formatCode="General">
                  <c:v>81.3</c:v>
                </c:pt>
                <c:pt idx="11" formatCode="General">
                  <c:v>111.9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F-4908-B30A-FDA8E8405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93024"/>
        <c:axId val="131394560"/>
      </c:barChart>
      <c:catAx>
        <c:axId val="13139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394560"/>
        <c:crosses val="autoZero"/>
        <c:auto val="1"/>
        <c:lblAlgn val="ctr"/>
        <c:lblOffset val="100"/>
        <c:noMultiLvlLbl val="0"/>
      </c:catAx>
      <c:valAx>
        <c:axId val="131394560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39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E8 - Bear Creek @ Greenway </a:t>
            </a:r>
          </a:p>
          <a:p>
            <a:pPr>
              <a:defRPr/>
            </a:pPr>
            <a:r>
              <a:rPr lang="en-US"/>
              <a:t>(S.</a:t>
            </a:r>
            <a:r>
              <a:rPr lang="en-US" baseline="0"/>
              <a:t> Talent)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- 2022-2023'!$S$2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- 2022-2023'!$N$3:$N$14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- 2022-2023'!$S$3:$S$14</c:f>
              <c:numCache>
                <c:formatCode>0.0</c:formatCode>
                <c:ptCount val="12"/>
                <c:pt idx="0" formatCode="General">
                  <c:v>122.3</c:v>
                </c:pt>
                <c:pt idx="1">
                  <c:v>648.79999999999995</c:v>
                </c:pt>
                <c:pt idx="2" formatCode="General">
                  <c:v>248.1</c:v>
                </c:pt>
                <c:pt idx="3">
                  <c:v>0</c:v>
                </c:pt>
                <c:pt idx="4" formatCode="General">
                  <c:v>46.4</c:v>
                </c:pt>
                <c:pt idx="5" formatCode="General">
                  <c:v>27.8</c:v>
                </c:pt>
                <c:pt idx="6" formatCode="General">
                  <c:v>37.9</c:v>
                </c:pt>
                <c:pt idx="7" formatCode="General">
                  <c:v>25.3</c:v>
                </c:pt>
                <c:pt idx="8">
                  <c:v>25.9</c:v>
                </c:pt>
                <c:pt idx="9">
                  <c:v>29.8</c:v>
                </c:pt>
                <c:pt idx="10">
                  <c:v>56.5</c:v>
                </c:pt>
                <c:pt idx="11">
                  <c:v>88.4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4-43B5-92B0-83CA22C06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35136"/>
        <c:axId val="131436928"/>
      </c:barChart>
      <c:catAx>
        <c:axId val="13143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436928"/>
        <c:crosses val="autoZero"/>
        <c:auto val="1"/>
        <c:lblAlgn val="ctr"/>
        <c:lblOffset val="100"/>
        <c:noMultiLvlLbl val="0"/>
      </c:catAx>
      <c:valAx>
        <c:axId val="131436928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43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E9 - Bear Creek @ Lynn Newbry Park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- 2022-2023'!$S$16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- 2022-2023'!$N$17:$N$28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- 2022-2023'!$S$17:$S$28</c:f>
              <c:numCache>
                <c:formatCode>General</c:formatCode>
                <c:ptCount val="12"/>
                <c:pt idx="0">
                  <c:v>67.7</c:v>
                </c:pt>
                <c:pt idx="1">
                  <c:v>0</c:v>
                </c:pt>
                <c:pt idx="2">
                  <c:v>0</c:v>
                </c:pt>
                <c:pt idx="3">
                  <c:v>98.7</c:v>
                </c:pt>
                <c:pt idx="4">
                  <c:v>37.299999999999997</c:v>
                </c:pt>
                <c:pt idx="5">
                  <c:v>35.9</c:v>
                </c:pt>
                <c:pt idx="6">
                  <c:v>20.3</c:v>
                </c:pt>
                <c:pt idx="7">
                  <c:v>13.2</c:v>
                </c:pt>
                <c:pt idx="8">
                  <c:v>21.3</c:v>
                </c:pt>
                <c:pt idx="9">
                  <c:v>22.8</c:v>
                </c:pt>
                <c:pt idx="10">
                  <c:v>48.7</c:v>
                </c:pt>
                <c:pt idx="11">
                  <c:v>127.4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1-4314-AEC6-9EC9B3842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97376"/>
        <c:axId val="131798912"/>
      </c:barChart>
      <c:catAx>
        <c:axId val="13179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798912"/>
        <c:crosses val="autoZero"/>
        <c:auto val="1"/>
        <c:lblAlgn val="ctr"/>
        <c:lblOffset val="100"/>
        <c:noMultiLvlLbl val="0"/>
      </c:catAx>
      <c:valAx>
        <c:axId val="13179891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79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E10 - MID Diversion @ Suncrest Rd.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- 2022-2023'!$S$30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- 2022-2023'!$N$31:$N$42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- 2022-2023'!$S$31:$S$42</c:f>
              <c:numCache>
                <c:formatCode>General</c:formatCode>
                <c:ptCount val="12"/>
                <c:pt idx="0">
                  <c:v>435.2</c:v>
                </c:pt>
                <c:pt idx="1">
                  <c:v>261.3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125.9</c:v>
                </c:pt>
                <c:pt idx="11">
                  <c:v>260.2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6-47DF-B2F0-8C847E553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31680"/>
        <c:axId val="131833216"/>
      </c:barChart>
      <c:catAx>
        <c:axId val="13183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833216"/>
        <c:crosses val="autoZero"/>
        <c:auto val="1"/>
        <c:lblAlgn val="ctr"/>
        <c:lblOffset val="100"/>
        <c:noMultiLvlLbl val="0"/>
      </c:catAx>
      <c:valAx>
        <c:axId val="13183321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83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7</xdr:col>
      <xdr:colOff>304800</xdr:colOff>
      <xdr:row>46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304800</xdr:colOff>
      <xdr:row>62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7</xdr:col>
      <xdr:colOff>304800</xdr:colOff>
      <xdr:row>78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7</xdr:col>
      <xdr:colOff>304800</xdr:colOff>
      <xdr:row>94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304800</xdr:colOff>
      <xdr:row>30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15</xdr:col>
      <xdr:colOff>304800</xdr:colOff>
      <xdr:row>46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48</xdr:row>
      <xdr:rowOff>0</xdr:rowOff>
    </xdr:from>
    <xdr:to>
      <xdr:col>15</xdr:col>
      <xdr:colOff>304800</xdr:colOff>
      <xdr:row>62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64</xdr:row>
      <xdr:rowOff>0</xdr:rowOff>
    </xdr:from>
    <xdr:to>
      <xdr:col>15</xdr:col>
      <xdr:colOff>304800</xdr:colOff>
      <xdr:row>78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80</xdr:row>
      <xdr:rowOff>0</xdr:rowOff>
    </xdr:from>
    <xdr:to>
      <xdr:col>15</xdr:col>
      <xdr:colOff>304800</xdr:colOff>
      <xdr:row>94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304800</xdr:colOff>
      <xdr:row>14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304800</xdr:colOff>
      <xdr:row>30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32</xdr:row>
      <xdr:rowOff>0</xdr:rowOff>
    </xdr:from>
    <xdr:to>
      <xdr:col>23</xdr:col>
      <xdr:colOff>304800</xdr:colOff>
      <xdr:row>46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0</xdr:colOff>
      <xdr:row>48</xdr:row>
      <xdr:rowOff>0</xdr:rowOff>
    </xdr:from>
    <xdr:to>
      <xdr:col>23</xdr:col>
      <xdr:colOff>304800</xdr:colOff>
      <xdr:row>62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0</xdr:colOff>
      <xdr:row>64</xdr:row>
      <xdr:rowOff>0</xdr:rowOff>
    </xdr:from>
    <xdr:to>
      <xdr:col>23</xdr:col>
      <xdr:colOff>304800</xdr:colOff>
      <xdr:row>78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0</xdr:colOff>
      <xdr:row>80</xdr:row>
      <xdr:rowOff>0</xdr:rowOff>
    </xdr:from>
    <xdr:to>
      <xdr:col>23</xdr:col>
      <xdr:colOff>304800</xdr:colOff>
      <xdr:row>94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304800</xdr:colOff>
      <xdr:row>14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304800</xdr:colOff>
      <xdr:row>30</xdr:row>
      <xdr:rowOff>76200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0</xdr:colOff>
      <xdr:row>32</xdr:row>
      <xdr:rowOff>0</xdr:rowOff>
    </xdr:from>
    <xdr:to>
      <xdr:col>31</xdr:col>
      <xdr:colOff>304800</xdr:colOff>
      <xdr:row>46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31</xdr:col>
      <xdr:colOff>304800</xdr:colOff>
      <xdr:row>62</xdr:row>
      <xdr:rowOff>76200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123825</xdr:colOff>
      <xdr:row>25</xdr:row>
      <xdr:rowOff>161925</xdr:rowOff>
    </xdr:from>
    <xdr:to>
      <xdr:col>7</xdr:col>
      <xdr:colOff>171450</xdr:colOff>
      <xdr:row>25</xdr:row>
      <xdr:rowOff>161925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>
          <a:off x="733425" y="492442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41</xdr:row>
      <xdr:rowOff>114300</xdr:rowOff>
    </xdr:from>
    <xdr:to>
      <xdr:col>7</xdr:col>
      <xdr:colOff>161925</xdr:colOff>
      <xdr:row>41</xdr:row>
      <xdr:rowOff>114300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>
          <a:off x="723900" y="7924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73</xdr:row>
      <xdr:rowOff>123825</xdr:rowOff>
    </xdr:from>
    <xdr:to>
      <xdr:col>7</xdr:col>
      <xdr:colOff>152400</xdr:colOff>
      <xdr:row>73</xdr:row>
      <xdr:rowOff>123825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714375" y="1403032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89</xdr:row>
      <xdr:rowOff>152400</xdr:rowOff>
    </xdr:from>
    <xdr:to>
      <xdr:col>7</xdr:col>
      <xdr:colOff>161925</xdr:colOff>
      <xdr:row>89</xdr:row>
      <xdr:rowOff>152400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723900" y="171069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9</xdr:row>
      <xdr:rowOff>152400</xdr:rowOff>
    </xdr:from>
    <xdr:to>
      <xdr:col>15</xdr:col>
      <xdr:colOff>171450</xdr:colOff>
      <xdr:row>9</xdr:row>
      <xdr:rowOff>152400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10225" y="18669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25</xdr:row>
      <xdr:rowOff>114300</xdr:rowOff>
    </xdr:from>
    <xdr:to>
      <xdr:col>15</xdr:col>
      <xdr:colOff>171450</xdr:colOff>
      <xdr:row>25</xdr:row>
      <xdr:rowOff>114300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610225" y="4876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41</xdr:row>
      <xdr:rowOff>114300</xdr:rowOff>
    </xdr:from>
    <xdr:to>
      <xdr:col>15</xdr:col>
      <xdr:colOff>171450</xdr:colOff>
      <xdr:row>41</xdr:row>
      <xdr:rowOff>114300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>
          <a:off x="5610225" y="7924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57</xdr:row>
      <xdr:rowOff>114300</xdr:rowOff>
    </xdr:from>
    <xdr:to>
      <xdr:col>15</xdr:col>
      <xdr:colOff>161925</xdr:colOff>
      <xdr:row>57</xdr:row>
      <xdr:rowOff>114300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>
          <a:off x="5600700" y="10972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73</xdr:row>
      <xdr:rowOff>114300</xdr:rowOff>
    </xdr:from>
    <xdr:to>
      <xdr:col>15</xdr:col>
      <xdr:colOff>161925</xdr:colOff>
      <xdr:row>73</xdr:row>
      <xdr:rowOff>114300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>
          <a:off x="5600700" y="14020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89</xdr:row>
      <xdr:rowOff>114300</xdr:rowOff>
    </xdr:from>
    <xdr:to>
      <xdr:col>15</xdr:col>
      <xdr:colOff>161925</xdr:colOff>
      <xdr:row>89</xdr:row>
      <xdr:rowOff>114300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>
          <a:off x="5600700" y="17068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9</xdr:row>
      <xdr:rowOff>152400</xdr:rowOff>
    </xdr:from>
    <xdr:to>
      <xdr:col>23</xdr:col>
      <xdr:colOff>161925</xdr:colOff>
      <xdr:row>9</xdr:row>
      <xdr:rowOff>152400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>
          <a:off x="10477500" y="18669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25</xdr:row>
      <xdr:rowOff>104775</xdr:rowOff>
    </xdr:from>
    <xdr:to>
      <xdr:col>23</xdr:col>
      <xdr:colOff>161925</xdr:colOff>
      <xdr:row>25</xdr:row>
      <xdr:rowOff>104775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>
          <a:off x="10477500" y="486727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41</xdr:row>
      <xdr:rowOff>114300</xdr:rowOff>
    </xdr:from>
    <xdr:to>
      <xdr:col>23</xdr:col>
      <xdr:colOff>171450</xdr:colOff>
      <xdr:row>41</xdr:row>
      <xdr:rowOff>114300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>
          <a:off x="10487025" y="7924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57</xdr:row>
      <xdr:rowOff>114300</xdr:rowOff>
    </xdr:from>
    <xdr:to>
      <xdr:col>23</xdr:col>
      <xdr:colOff>161925</xdr:colOff>
      <xdr:row>57</xdr:row>
      <xdr:rowOff>114300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>
          <a:off x="10477500" y="10972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73</xdr:row>
      <xdr:rowOff>114300</xdr:rowOff>
    </xdr:from>
    <xdr:to>
      <xdr:col>23</xdr:col>
      <xdr:colOff>171450</xdr:colOff>
      <xdr:row>73</xdr:row>
      <xdr:rowOff>114300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>
          <a:off x="10487025" y="14020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89</xdr:row>
      <xdr:rowOff>114300</xdr:rowOff>
    </xdr:from>
    <xdr:to>
      <xdr:col>23</xdr:col>
      <xdr:colOff>171450</xdr:colOff>
      <xdr:row>89</xdr:row>
      <xdr:rowOff>114300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>
          <a:off x="10487025" y="17068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114300</xdr:colOff>
      <xdr:row>9</xdr:row>
      <xdr:rowOff>123825</xdr:rowOff>
    </xdr:from>
    <xdr:to>
      <xdr:col>31</xdr:col>
      <xdr:colOff>161925</xdr:colOff>
      <xdr:row>9</xdr:row>
      <xdr:rowOff>123825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>
          <a:off x="15354300" y="183832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114300</xdr:colOff>
      <xdr:row>25</xdr:row>
      <xdr:rowOff>114300</xdr:rowOff>
    </xdr:from>
    <xdr:to>
      <xdr:col>31</xdr:col>
      <xdr:colOff>161925</xdr:colOff>
      <xdr:row>25</xdr:row>
      <xdr:rowOff>114300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>
          <a:off x="15354300" y="4876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123825</xdr:colOff>
      <xdr:row>41</xdr:row>
      <xdr:rowOff>152400</xdr:rowOff>
    </xdr:from>
    <xdr:to>
      <xdr:col>31</xdr:col>
      <xdr:colOff>171450</xdr:colOff>
      <xdr:row>41</xdr:row>
      <xdr:rowOff>152400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>
          <a:off x="15363825" y="79629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123825</xdr:colOff>
      <xdr:row>57</xdr:row>
      <xdr:rowOff>104775</xdr:rowOff>
    </xdr:from>
    <xdr:to>
      <xdr:col>31</xdr:col>
      <xdr:colOff>171450</xdr:colOff>
      <xdr:row>57</xdr:row>
      <xdr:rowOff>104775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>
          <a:off x="15363825" y="1096327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0.15833</cdr:x>
      <cdr:y>0.66667</cdr:y>
    </cdr:from>
    <cdr:to>
      <cdr:x>0.96875</cdr:x>
      <cdr:y>0.66667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FF84D3C2-6041-BF4A-FC50-2819E4B35207}"/>
            </a:ext>
          </a:extLst>
        </cdr:cNvPr>
        <cdr:cNvCxnSpPr/>
      </cdr:nvCxnSpPr>
      <cdr:spPr>
        <a:xfrm xmlns:a="http://schemas.openxmlformats.org/drawingml/2006/main">
          <a:off x="723900" y="1828800"/>
          <a:ext cx="370522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0.15903</cdr:x>
      <cdr:y>0.67014</cdr:y>
    </cdr:from>
    <cdr:to>
      <cdr:x>0.96944</cdr:x>
      <cdr:y>0.67014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46ABEDA0-5CE7-5636-F3DD-D70F3BD31E28}"/>
            </a:ext>
          </a:extLst>
        </cdr:cNvPr>
        <cdr:cNvCxnSpPr/>
      </cdr:nvCxnSpPr>
      <cdr:spPr>
        <a:xfrm xmlns:a="http://schemas.openxmlformats.org/drawingml/2006/main">
          <a:off x="727075" y="1838325"/>
          <a:ext cx="370522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7</xdr:col>
      <xdr:colOff>304800</xdr:colOff>
      <xdr:row>46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304800</xdr:colOff>
      <xdr:row>62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7</xdr:col>
      <xdr:colOff>304800</xdr:colOff>
      <xdr:row>78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7</xdr:col>
      <xdr:colOff>304800</xdr:colOff>
      <xdr:row>94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304800</xdr:colOff>
      <xdr:row>30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15</xdr:col>
      <xdr:colOff>304800</xdr:colOff>
      <xdr:row>46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48</xdr:row>
      <xdr:rowOff>0</xdr:rowOff>
    </xdr:from>
    <xdr:to>
      <xdr:col>15</xdr:col>
      <xdr:colOff>304800</xdr:colOff>
      <xdr:row>62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64</xdr:row>
      <xdr:rowOff>0</xdr:rowOff>
    </xdr:from>
    <xdr:to>
      <xdr:col>15</xdr:col>
      <xdr:colOff>304800</xdr:colOff>
      <xdr:row>78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80</xdr:row>
      <xdr:rowOff>0</xdr:rowOff>
    </xdr:from>
    <xdr:to>
      <xdr:col>15</xdr:col>
      <xdr:colOff>304800</xdr:colOff>
      <xdr:row>94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304800</xdr:colOff>
      <xdr:row>14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304800</xdr:colOff>
      <xdr:row>30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32</xdr:row>
      <xdr:rowOff>0</xdr:rowOff>
    </xdr:from>
    <xdr:to>
      <xdr:col>23</xdr:col>
      <xdr:colOff>304800</xdr:colOff>
      <xdr:row>46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9525</xdr:colOff>
      <xdr:row>48</xdr:row>
      <xdr:rowOff>0</xdr:rowOff>
    </xdr:from>
    <xdr:to>
      <xdr:col>23</xdr:col>
      <xdr:colOff>314325</xdr:colOff>
      <xdr:row>62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0</xdr:colOff>
      <xdr:row>64</xdr:row>
      <xdr:rowOff>0</xdr:rowOff>
    </xdr:from>
    <xdr:to>
      <xdr:col>23</xdr:col>
      <xdr:colOff>304800</xdr:colOff>
      <xdr:row>78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0</xdr:colOff>
      <xdr:row>80</xdr:row>
      <xdr:rowOff>0</xdr:rowOff>
    </xdr:from>
    <xdr:to>
      <xdr:col>23</xdr:col>
      <xdr:colOff>304800</xdr:colOff>
      <xdr:row>94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31</xdr:col>
      <xdr:colOff>314325</xdr:colOff>
      <xdr:row>14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304800</xdr:colOff>
      <xdr:row>30</xdr:row>
      <xdr:rowOff>76200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9525</xdr:colOff>
      <xdr:row>32</xdr:row>
      <xdr:rowOff>0</xdr:rowOff>
    </xdr:from>
    <xdr:to>
      <xdr:col>31</xdr:col>
      <xdr:colOff>314325</xdr:colOff>
      <xdr:row>46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38100</xdr:colOff>
      <xdr:row>9</xdr:row>
      <xdr:rowOff>171450</xdr:rowOff>
    </xdr:from>
    <xdr:to>
      <xdr:col>7</xdr:col>
      <xdr:colOff>152400</xdr:colOff>
      <xdr:row>9</xdr:row>
      <xdr:rowOff>171450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>
          <a:off x="647700" y="188595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26</xdr:row>
      <xdr:rowOff>0</xdr:rowOff>
    </xdr:from>
    <xdr:to>
      <xdr:col>7</xdr:col>
      <xdr:colOff>133350</xdr:colOff>
      <xdr:row>26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>
          <a:off x="628650" y="49530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41</xdr:row>
      <xdr:rowOff>152400</xdr:rowOff>
    </xdr:from>
    <xdr:to>
      <xdr:col>7</xdr:col>
      <xdr:colOff>133350</xdr:colOff>
      <xdr:row>41</xdr:row>
      <xdr:rowOff>152400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>
          <a:off x="628650" y="7962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57</xdr:row>
      <xdr:rowOff>161925</xdr:rowOff>
    </xdr:from>
    <xdr:to>
      <xdr:col>7</xdr:col>
      <xdr:colOff>133350</xdr:colOff>
      <xdr:row>57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>
          <a:off x="628650" y="11020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73</xdr:row>
      <xdr:rowOff>161925</xdr:rowOff>
    </xdr:from>
    <xdr:to>
      <xdr:col>7</xdr:col>
      <xdr:colOff>133350</xdr:colOff>
      <xdr:row>73</xdr:row>
      <xdr:rowOff>161925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>
          <a:off x="628650" y="14068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90</xdr:row>
      <xdr:rowOff>9525</xdr:rowOff>
    </xdr:from>
    <xdr:to>
      <xdr:col>7</xdr:col>
      <xdr:colOff>142875</xdr:colOff>
      <xdr:row>90</xdr:row>
      <xdr:rowOff>9525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>
          <a:off x="638175" y="171545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10</xdr:row>
      <xdr:rowOff>0</xdr:rowOff>
    </xdr:from>
    <xdr:to>
      <xdr:col>15</xdr:col>
      <xdr:colOff>142875</xdr:colOff>
      <xdr:row>10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>
          <a:off x="5514975" y="19050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25</xdr:row>
      <xdr:rowOff>161925</xdr:rowOff>
    </xdr:from>
    <xdr:to>
      <xdr:col>15</xdr:col>
      <xdr:colOff>142875</xdr:colOff>
      <xdr:row>25</xdr:row>
      <xdr:rowOff>161925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>
          <a:off x="5514975" y="4924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41</xdr:row>
      <xdr:rowOff>152400</xdr:rowOff>
    </xdr:from>
    <xdr:to>
      <xdr:col>15</xdr:col>
      <xdr:colOff>133350</xdr:colOff>
      <xdr:row>41</xdr:row>
      <xdr:rowOff>152400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>
          <a:off x="5505450" y="7962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57</xdr:row>
      <xdr:rowOff>152400</xdr:rowOff>
    </xdr:from>
    <xdr:to>
      <xdr:col>15</xdr:col>
      <xdr:colOff>123825</xdr:colOff>
      <xdr:row>57</xdr:row>
      <xdr:rowOff>152400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>
          <a:off x="5495925" y="11010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73</xdr:row>
      <xdr:rowOff>161925</xdr:rowOff>
    </xdr:from>
    <xdr:to>
      <xdr:col>15</xdr:col>
      <xdr:colOff>133350</xdr:colOff>
      <xdr:row>73</xdr:row>
      <xdr:rowOff>161925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>
          <a:off x="5505450" y="14068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89</xdr:row>
      <xdr:rowOff>152400</xdr:rowOff>
    </xdr:from>
    <xdr:to>
      <xdr:col>15</xdr:col>
      <xdr:colOff>152400</xdr:colOff>
      <xdr:row>89</xdr:row>
      <xdr:rowOff>152400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>
          <a:off x="5524500" y="17106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10</xdr:row>
      <xdr:rowOff>0</xdr:rowOff>
    </xdr:from>
    <xdr:to>
      <xdr:col>23</xdr:col>
      <xdr:colOff>142875</xdr:colOff>
      <xdr:row>10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>
          <a:off x="10391775" y="19050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25</xdr:row>
      <xdr:rowOff>142875</xdr:rowOff>
    </xdr:from>
    <xdr:to>
      <xdr:col>23</xdr:col>
      <xdr:colOff>142875</xdr:colOff>
      <xdr:row>25</xdr:row>
      <xdr:rowOff>142875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>
          <a:off x="10391775" y="490537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41</xdr:row>
      <xdr:rowOff>161925</xdr:rowOff>
    </xdr:from>
    <xdr:to>
      <xdr:col>23</xdr:col>
      <xdr:colOff>133350</xdr:colOff>
      <xdr:row>41</xdr:row>
      <xdr:rowOff>161925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>
          <a:off x="10382250" y="7972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57</xdr:row>
      <xdr:rowOff>152400</xdr:rowOff>
    </xdr:from>
    <xdr:to>
      <xdr:col>23</xdr:col>
      <xdr:colOff>142875</xdr:colOff>
      <xdr:row>57</xdr:row>
      <xdr:rowOff>152400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>
          <a:off x="10391775" y="11010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73</xdr:row>
      <xdr:rowOff>152400</xdr:rowOff>
    </xdr:from>
    <xdr:to>
      <xdr:col>23</xdr:col>
      <xdr:colOff>142875</xdr:colOff>
      <xdr:row>73</xdr:row>
      <xdr:rowOff>152400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>
          <a:off x="10391775" y="14058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89</xdr:row>
      <xdr:rowOff>152400</xdr:rowOff>
    </xdr:from>
    <xdr:to>
      <xdr:col>23</xdr:col>
      <xdr:colOff>142875</xdr:colOff>
      <xdr:row>89</xdr:row>
      <xdr:rowOff>152400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>
          <a:off x="10391775" y="17106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9</xdr:row>
      <xdr:rowOff>161925</xdr:rowOff>
    </xdr:from>
    <xdr:to>
      <xdr:col>31</xdr:col>
      <xdr:colOff>152400</xdr:colOff>
      <xdr:row>9</xdr:row>
      <xdr:rowOff>161925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>
          <a:off x="15278100" y="1876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28575</xdr:colOff>
      <xdr:row>26</xdr:row>
      <xdr:rowOff>9525</xdr:rowOff>
    </xdr:from>
    <xdr:to>
      <xdr:col>31</xdr:col>
      <xdr:colOff>142875</xdr:colOff>
      <xdr:row>26</xdr:row>
      <xdr:rowOff>9525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>
          <a:off x="15268575" y="49625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41</xdr:row>
      <xdr:rowOff>152400</xdr:rowOff>
    </xdr:from>
    <xdr:to>
      <xdr:col>31</xdr:col>
      <xdr:colOff>152400</xdr:colOff>
      <xdr:row>41</xdr:row>
      <xdr:rowOff>152400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>
          <a:off x="15278100" y="7962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7"/>
  <sheetViews>
    <sheetView zoomScaleNormal="100" workbookViewId="0">
      <selection sqref="A1:G1"/>
    </sheetView>
  </sheetViews>
  <sheetFormatPr defaultRowHeight="15" x14ac:dyDescent="0.25"/>
  <cols>
    <col min="1" max="1" width="10.85546875" bestFit="1" customWidth="1"/>
    <col min="2" max="2" width="5.85546875" bestFit="1" customWidth="1"/>
    <col min="3" max="3" width="11.42578125" bestFit="1" customWidth="1"/>
    <col min="4" max="4" width="10.28515625" bestFit="1" customWidth="1"/>
    <col min="5" max="5" width="10.140625" style="79" bestFit="1" customWidth="1"/>
    <col min="6" max="6" width="10.85546875" bestFit="1" customWidth="1"/>
    <col min="7" max="7" width="18" bestFit="1" customWidth="1"/>
    <col min="8" max="8" width="9.5703125" bestFit="1" customWidth="1"/>
    <col min="9" max="9" width="9.85546875" bestFit="1" customWidth="1"/>
    <col min="10" max="10" width="10.28515625" bestFit="1" customWidth="1"/>
    <col min="11" max="11" width="10.85546875" bestFit="1" customWidth="1"/>
    <col min="12" max="12" width="18" customWidth="1"/>
    <col min="14" max="14" width="10.85546875" bestFit="1" customWidth="1"/>
    <col min="15" max="15" width="5.85546875" bestFit="1" customWidth="1"/>
    <col min="16" max="16" width="11.42578125" bestFit="1" customWidth="1"/>
    <col min="17" max="17" width="10.28515625" bestFit="1" customWidth="1"/>
    <col min="18" max="18" width="10.140625" bestFit="1" customWidth="1"/>
    <col min="19" max="19" width="10.85546875" bestFit="1" customWidth="1"/>
    <col min="20" max="20" width="18" bestFit="1" customWidth="1"/>
    <col min="21" max="21" width="9.5703125" bestFit="1" customWidth="1"/>
    <col min="22" max="22" width="9.85546875" bestFit="1" customWidth="1"/>
    <col min="23" max="23" width="10.28515625" bestFit="1" customWidth="1"/>
    <col min="24" max="24" width="10.85546875" bestFit="1" customWidth="1"/>
    <col min="25" max="25" width="18" bestFit="1" customWidth="1"/>
    <col min="27" max="27" width="21.85546875" bestFit="1" customWidth="1"/>
    <col min="28" max="28" width="13.140625" bestFit="1" customWidth="1"/>
    <col min="29" max="29" width="11.42578125" bestFit="1" customWidth="1"/>
    <col min="30" max="30" width="10.28515625" bestFit="1" customWidth="1"/>
    <col min="31" max="31" width="10.140625" style="19" bestFit="1" customWidth="1"/>
    <col min="32" max="32" width="10.85546875" bestFit="1" customWidth="1"/>
    <col min="33" max="33" width="18" bestFit="1" customWidth="1"/>
    <col min="34" max="34" width="9.5703125" bestFit="1" customWidth="1"/>
    <col min="35" max="35" width="9.85546875" bestFit="1" customWidth="1"/>
    <col min="36" max="36" width="10.28515625" bestFit="1" customWidth="1"/>
    <col min="37" max="37" width="10.85546875" bestFit="1" customWidth="1"/>
    <col min="38" max="38" width="18" bestFit="1" customWidth="1"/>
    <col min="40" max="40" width="21.28515625" customWidth="1"/>
    <col min="41" max="41" width="18.5703125" bestFit="1" customWidth="1"/>
  </cols>
  <sheetData>
    <row r="1" spans="1:48" ht="15.75" thickBot="1" x14ac:dyDescent="0.3">
      <c r="A1" s="106" t="s">
        <v>0</v>
      </c>
      <c r="B1" s="107"/>
      <c r="C1" s="107"/>
      <c r="D1" s="107"/>
      <c r="E1" s="107"/>
      <c r="F1" s="107"/>
      <c r="G1" s="108"/>
      <c r="H1" s="4"/>
      <c r="N1" s="106" t="s">
        <v>0</v>
      </c>
      <c r="O1" s="107"/>
      <c r="P1" s="107"/>
      <c r="Q1" s="107"/>
      <c r="R1" s="107"/>
      <c r="S1" s="107"/>
      <c r="T1" s="108"/>
      <c r="AA1" s="106" t="s">
        <v>0</v>
      </c>
      <c r="AB1" s="107"/>
      <c r="AC1" s="107"/>
      <c r="AD1" s="107"/>
      <c r="AE1" s="107"/>
      <c r="AF1" s="107"/>
      <c r="AG1" s="108"/>
      <c r="AH1" s="4"/>
      <c r="AI1" s="4"/>
      <c r="AJ1" s="4"/>
      <c r="AK1" s="4"/>
      <c r="AL1" s="4"/>
      <c r="AM1" s="4"/>
    </row>
    <row r="2" spans="1:48" x14ac:dyDescent="0.25">
      <c r="A2" s="9" t="s">
        <v>1</v>
      </c>
      <c r="B2" s="9" t="s">
        <v>2</v>
      </c>
      <c r="C2" s="9" t="s">
        <v>3</v>
      </c>
      <c r="D2" s="9" t="s">
        <v>4</v>
      </c>
      <c r="E2" s="78" t="s">
        <v>83</v>
      </c>
      <c r="F2" s="9" t="s">
        <v>5</v>
      </c>
      <c r="G2" s="9" t="s">
        <v>6</v>
      </c>
      <c r="H2" s="5"/>
      <c r="I2" s="66" t="s">
        <v>10</v>
      </c>
      <c r="J2" s="66" t="s">
        <v>4</v>
      </c>
      <c r="K2" s="66" t="s">
        <v>5</v>
      </c>
      <c r="L2" s="66" t="s">
        <v>6</v>
      </c>
      <c r="M2" s="5"/>
      <c r="N2" s="9" t="s">
        <v>1</v>
      </c>
      <c r="O2" s="9" t="s">
        <v>2</v>
      </c>
      <c r="P2" s="9" t="s">
        <v>3</v>
      </c>
      <c r="Q2" s="9" t="s">
        <v>4</v>
      </c>
      <c r="R2" s="9" t="s">
        <v>83</v>
      </c>
      <c r="S2" s="9" t="s">
        <v>5</v>
      </c>
      <c r="T2" s="9" t="s">
        <v>6</v>
      </c>
      <c r="U2" s="5"/>
      <c r="V2" s="66" t="s">
        <v>11</v>
      </c>
      <c r="W2" s="66" t="s">
        <v>4</v>
      </c>
      <c r="X2" s="66" t="s">
        <v>5</v>
      </c>
      <c r="Y2" s="66" t="s">
        <v>6</v>
      </c>
      <c r="Z2" s="5"/>
      <c r="AA2" s="9" t="s">
        <v>1</v>
      </c>
      <c r="AB2" s="9" t="s">
        <v>2</v>
      </c>
      <c r="AC2" s="9" t="s">
        <v>3</v>
      </c>
      <c r="AD2" s="9" t="s">
        <v>4</v>
      </c>
      <c r="AE2" s="90" t="s">
        <v>83</v>
      </c>
      <c r="AF2" s="9" t="s">
        <v>5</v>
      </c>
      <c r="AG2" s="9" t="s">
        <v>6</v>
      </c>
      <c r="AH2" s="5"/>
      <c r="AI2" s="66" t="s">
        <v>12</v>
      </c>
      <c r="AJ2" s="66" t="s">
        <v>4</v>
      </c>
      <c r="AK2" s="66" t="s">
        <v>5</v>
      </c>
      <c r="AL2" s="66" t="s">
        <v>6</v>
      </c>
      <c r="AM2" s="5"/>
      <c r="AN2" s="10" t="s">
        <v>7</v>
      </c>
      <c r="AO2" s="10" t="s">
        <v>8</v>
      </c>
    </row>
    <row r="3" spans="1:48" x14ac:dyDescent="0.25">
      <c r="A3" s="1" t="s">
        <v>9</v>
      </c>
      <c r="B3" s="1" t="s">
        <v>10</v>
      </c>
      <c r="C3" s="2">
        <v>0.57291666666666663</v>
      </c>
      <c r="D3" s="3">
        <v>16</v>
      </c>
      <c r="E3" s="38">
        <f>D3*9/5+32</f>
        <v>60.8</v>
      </c>
      <c r="F3" s="3">
        <v>47.1</v>
      </c>
      <c r="G3" s="37">
        <v>5.5E-2</v>
      </c>
      <c r="I3" s="65" t="s">
        <v>85</v>
      </c>
      <c r="J3" s="3">
        <f>AVERAGE(D3:D8)</f>
        <v>16.100000000000001</v>
      </c>
      <c r="K3" s="3">
        <f>AVERAGE(F3:F8)</f>
        <v>206.25</v>
      </c>
      <c r="L3" s="1">
        <f>AVERAGE(G3:G8)</f>
        <v>5.0500000000000003E-2</v>
      </c>
      <c r="N3" s="1" t="s">
        <v>9</v>
      </c>
      <c r="O3" s="1" t="s">
        <v>11</v>
      </c>
      <c r="P3" s="50">
        <v>0.46180555555555558</v>
      </c>
      <c r="Q3" s="6">
        <v>11.5</v>
      </c>
      <c r="R3" s="48">
        <f>Q3*9/5+32</f>
        <v>52.7</v>
      </c>
      <c r="S3" s="6">
        <v>125.9</v>
      </c>
      <c r="T3" s="6">
        <v>6.7000000000000004E-2</v>
      </c>
      <c r="V3" s="65" t="s">
        <v>85</v>
      </c>
      <c r="W3" s="3">
        <f>AVERAGE(Q3:Q8)</f>
        <v>16.524999999999999</v>
      </c>
      <c r="X3" s="3">
        <f>AVERAGE(S3:S8)</f>
        <v>270.64999999999998</v>
      </c>
      <c r="Y3" s="1">
        <f>AVERAGE(T3:T8)</f>
        <v>8.9333333333333334E-2</v>
      </c>
      <c r="AA3" s="1" t="s">
        <v>9</v>
      </c>
      <c r="AB3" s="1" t="s">
        <v>12</v>
      </c>
      <c r="AC3" s="50">
        <v>0.40625</v>
      </c>
      <c r="AD3" s="48">
        <v>14.9</v>
      </c>
      <c r="AE3" s="48">
        <f>AD3*9/5+32</f>
        <v>58.82</v>
      </c>
      <c r="AF3" s="6">
        <v>261.3</v>
      </c>
      <c r="AG3" s="41">
        <v>8.4000000000000005E-2</v>
      </c>
      <c r="AH3" s="5"/>
      <c r="AI3" s="65" t="s">
        <v>85</v>
      </c>
      <c r="AJ3" s="3">
        <f>AVERAGE(AD3:AD8)</f>
        <v>16.149999999999999</v>
      </c>
      <c r="AK3" s="1">
        <f>AVERAGE(AF3:AF8)</f>
        <v>276.10000000000002</v>
      </c>
      <c r="AL3" s="1">
        <f>AVERAGE(AG3:AG8)</f>
        <v>0.08</v>
      </c>
      <c r="AM3" s="5"/>
      <c r="AN3" s="7" t="s">
        <v>9</v>
      </c>
      <c r="AO3" s="6">
        <v>86</v>
      </c>
    </row>
    <row r="4" spans="1:48" x14ac:dyDescent="0.25">
      <c r="A4" s="1" t="s">
        <v>13</v>
      </c>
      <c r="B4" s="1" t="s">
        <v>10</v>
      </c>
      <c r="C4" s="42">
        <v>0.57986111111111105</v>
      </c>
      <c r="D4" s="31">
        <v>16.2</v>
      </c>
      <c r="E4" s="48">
        <f>D4*9/5+32</f>
        <v>61.16</v>
      </c>
      <c r="F4" s="6">
        <v>365.4</v>
      </c>
      <c r="G4" s="6">
        <v>4.5999999999999999E-2</v>
      </c>
      <c r="I4" s="65" t="s">
        <v>86</v>
      </c>
      <c r="J4" s="3">
        <f>MAX(D3:D8)</f>
        <v>16.2</v>
      </c>
      <c r="K4" s="3">
        <f>MAX(F3:F8)</f>
        <v>365.4</v>
      </c>
      <c r="L4" s="1">
        <f>MAX(G3:G8)</f>
        <v>5.5E-2</v>
      </c>
      <c r="N4" s="1" t="s">
        <v>13</v>
      </c>
      <c r="O4" s="1" t="s">
        <v>11</v>
      </c>
      <c r="P4" s="2">
        <v>0.46527777777777773</v>
      </c>
      <c r="Q4" s="3">
        <v>14.1</v>
      </c>
      <c r="R4" s="48">
        <f>Q4*9/5+32</f>
        <v>57.379999999999995</v>
      </c>
      <c r="S4" s="37">
        <v>260.2</v>
      </c>
      <c r="T4" s="17">
        <v>0.11799999999999999</v>
      </c>
      <c r="V4" s="65" t="s">
        <v>86</v>
      </c>
      <c r="W4" s="1">
        <f>MAX(Q3:Q8)</f>
        <v>20.6</v>
      </c>
      <c r="X4" s="1">
        <f>MAX(S3:S8)</f>
        <v>435.2</v>
      </c>
      <c r="Y4" s="1">
        <f>MAX(T3:T8)</f>
        <v>0.11799999999999999</v>
      </c>
      <c r="AA4" s="1" t="s">
        <v>13</v>
      </c>
      <c r="AB4" s="1" t="s">
        <v>12</v>
      </c>
      <c r="AC4" s="50">
        <v>0.40277777777777773</v>
      </c>
      <c r="AD4" s="6">
        <v>17.399999999999999</v>
      </c>
      <c r="AE4" s="48">
        <f>AD4*9/5+32</f>
        <v>63.32</v>
      </c>
      <c r="AF4" s="6">
        <v>290.89999999999998</v>
      </c>
      <c r="AG4" s="6">
        <v>7.5999999999999998E-2</v>
      </c>
      <c r="AH4" s="5"/>
      <c r="AI4" s="65" t="s">
        <v>86</v>
      </c>
      <c r="AJ4" s="3">
        <f>MAX(AD3:AD8)</f>
        <v>17.399999999999999</v>
      </c>
      <c r="AK4" s="3">
        <f>MAX(AF3:AF8)</f>
        <v>290.89999999999998</v>
      </c>
      <c r="AL4" s="3">
        <f>MAX(AG3:AG8)</f>
        <v>8.4000000000000005E-2</v>
      </c>
      <c r="AM4" s="5"/>
      <c r="AN4" s="7" t="s">
        <v>13</v>
      </c>
      <c r="AO4" s="6">
        <v>82</v>
      </c>
    </row>
    <row r="5" spans="1:48" x14ac:dyDescent="0.25">
      <c r="A5" s="1" t="s">
        <v>14</v>
      </c>
      <c r="B5" s="1" t="s">
        <v>10</v>
      </c>
      <c r="C5" s="74" t="s">
        <v>93</v>
      </c>
      <c r="D5" s="59" t="s">
        <v>93</v>
      </c>
      <c r="E5" s="59" t="s">
        <v>93</v>
      </c>
      <c r="F5" s="39" t="s">
        <v>93</v>
      </c>
      <c r="G5" s="39" t="s">
        <v>93</v>
      </c>
      <c r="I5" s="65" t="s">
        <v>87</v>
      </c>
      <c r="J5" s="3">
        <f>MIN(D3:D8)</f>
        <v>16</v>
      </c>
      <c r="K5" s="3">
        <f>MIN(F3:F8)</f>
        <v>47.1</v>
      </c>
      <c r="L5" s="1">
        <f>MIN(G3:G8)</f>
        <v>4.5999999999999999E-2</v>
      </c>
      <c r="N5" s="1" t="s">
        <v>14</v>
      </c>
      <c r="O5" s="1" t="s">
        <v>11</v>
      </c>
      <c r="P5" s="2">
        <v>0.40277777777777773</v>
      </c>
      <c r="Q5" s="3">
        <v>19.899999999999999</v>
      </c>
      <c r="R5" s="40">
        <f>Q5*9/5+32</f>
        <v>67.819999999999993</v>
      </c>
      <c r="S5" s="17">
        <v>435.2</v>
      </c>
      <c r="T5" s="17">
        <v>8.3000000000000004E-2</v>
      </c>
      <c r="U5" s="62" t="s">
        <v>95</v>
      </c>
      <c r="V5" s="65" t="s">
        <v>87</v>
      </c>
      <c r="W5" s="1">
        <f>MIN(Q3:Q8)</f>
        <v>11.5</v>
      </c>
      <c r="X5" s="1">
        <f>MIN(S3:S8)</f>
        <v>125.9</v>
      </c>
      <c r="Y5" s="1">
        <f>MIN(T3:T8)</f>
        <v>6.7000000000000004E-2</v>
      </c>
      <c r="AA5" s="1" t="s">
        <v>14</v>
      </c>
      <c r="AB5" s="1" t="s">
        <v>12</v>
      </c>
      <c r="AC5" s="74" t="s">
        <v>93</v>
      </c>
      <c r="AD5" s="39" t="s">
        <v>93</v>
      </c>
      <c r="AE5" s="59" t="s">
        <v>93</v>
      </c>
      <c r="AF5" s="39" t="s">
        <v>93</v>
      </c>
      <c r="AG5" s="39" t="s">
        <v>93</v>
      </c>
      <c r="AI5" s="65" t="s">
        <v>87</v>
      </c>
      <c r="AJ5" s="3">
        <f>MIN(AD3:AD8)</f>
        <v>14.9</v>
      </c>
      <c r="AK5" s="3">
        <f>MIN(AF3:AF8)</f>
        <v>261.3</v>
      </c>
      <c r="AL5" s="3">
        <f>MIN(AG3:AG8)</f>
        <v>7.5999999999999998E-2</v>
      </c>
      <c r="AN5" s="1" t="s">
        <v>14</v>
      </c>
      <c r="AO5" s="1">
        <v>111</v>
      </c>
    </row>
    <row r="6" spans="1:48" x14ac:dyDescent="0.25">
      <c r="A6" s="1" t="s">
        <v>15</v>
      </c>
      <c r="B6" s="1" t="s">
        <v>10</v>
      </c>
      <c r="C6" s="74" t="s">
        <v>93</v>
      </c>
      <c r="D6" s="59" t="s">
        <v>93</v>
      </c>
      <c r="E6" s="59" t="s">
        <v>93</v>
      </c>
      <c r="F6" s="59" t="s">
        <v>93</v>
      </c>
      <c r="G6" s="39" t="s">
        <v>93</v>
      </c>
      <c r="I6" s="65" t="s">
        <v>88</v>
      </c>
      <c r="J6" s="3">
        <f>MEDIAN(D3:D8)</f>
        <v>16.100000000000001</v>
      </c>
      <c r="K6" s="3">
        <f>MEDIAN(F3:F8)</f>
        <v>206.24999999999997</v>
      </c>
      <c r="L6" s="1">
        <f>MEDIAN(G3:G8)</f>
        <v>5.0500000000000003E-2</v>
      </c>
      <c r="N6" s="1" t="s">
        <v>15</v>
      </c>
      <c r="O6" s="1" t="s">
        <v>11</v>
      </c>
      <c r="P6" s="50">
        <v>0.43402777777777773</v>
      </c>
      <c r="Q6" s="6">
        <v>20.6</v>
      </c>
      <c r="R6" s="40">
        <f t="shared" ref="R6:R57" si="0">Q6*9/5+32</f>
        <v>69.08</v>
      </c>
      <c r="S6" s="6">
        <v>261.3</v>
      </c>
      <c r="T6" s="39" t="s">
        <v>93</v>
      </c>
      <c r="V6" s="65" t="s">
        <v>88</v>
      </c>
      <c r="W6" s="1">
        <f>MEDIAN(Q3:Q8)</f>
        <v>17</v>
      </c>
      <c r="X6" s="3">
        <f>MEDIAN(S3:S8)</f>
        <v>260.75</v>
      </c>
      <c r="Y6" s="1">
        <f>MEDIAN(T3:T8)</f>
        <v>8.3000000000000004E-2</v>
      </c>
      <c r="AA6" s="1" t="s">
        <v>15</v>
      </c>
      <c r="AB6" s="1" t="s">
        <v>12</v>
      </c>
      <c r="AC6" s="74" t="s">
        <v>93</v>
      </c>
      <c r="AD6" s="39" t="s">
        <v>93</v>
      </c>
      <c r="AE6" s="59" t="s">
        <v>93</v>
      </c>
      <c r="AF6" s="39" t="s">
        <v>93</v>
      </c>
      <c r="AG6" s="39" t="s">
        <v>93</v>
      </c>
      <c r="AI6" s="65" t="s">
        <v>88</v>
      </c>
      <c r="AJ6" s="3">
        <f>MEDIAN(AD3:AD8)</f>
        <v>16.149999999999999</v>
      </c>
      <c r="AK6" s="1">
        <f>MEDIAN(AF3:AF8)</f>
        <v>276.10000000000002</v>
      </c>
      <c r="AL6" s="1">
        <f>MEDIAN(AG3:AG8)</f>
        <v>0.08</v>
      </c>
      <c r="AN6" s="1" t="s">
        <v>15</v>
      </c>
      <c r="AO6" s="1">
        <v>99</v>
      </c>
    </row>
    <row r="7" spans="1:48" x14ac:dyDescent="0.25">
      <c r="A7" s="1" t="s">
        <v>16</v>
      </c>
      <c r="B7" s="1" t="s">
        <v>10</v>
      </c>
      <c r="C7" s="74" t="s">
        <v>93</v>
      </c>
      <c r="D7" s="59" t="s">
        <v>93</v>
      </c>
      <c r="E7" s="59" t="s">
        <v>93</v>
      </c>
      <c r="F7" s="59" t="s">
        <v>93</v>
      </c>
      <c r="G7" s="39" t="s">
        <v>93</v>
      </c>
      <c r="I7" s="65" t="s">
        <v>89</v>
      </c>
      <c r="J7" s="3">
        <f>J4-J5</f>
        <v>0.19999999999999929</v>
      </c>
      <c r="K7" s="3">
        <f>K4-K5</f>
        <v>318.29999999999995</v>
      </c>
      <c r="L7" s="1">
        <f>L4-L5</f>
        <v>9.0000000000000011E-3</v>
      </c>
      <c r="N7" s="1" t="s">
        <v>16</v>
      </c>
      <c r="O7" s="1" t="s">
        <v>11</v>
      </c>
      <c r="P7" s="33" t="s">
        <v>93</v>
      </c>
      <c r="Q7" s="35" t="s">
        <v>93</v>
      </c>
      <c r="R7" s="59" t="s">
        <v>93</v>
      </c>
      <c r="S7" s="39" t="s">
        <v>93</v>
      </c>
      <c r="T7" s="39" t="s">
        <v>93</v>
      </c>
      <c r="V7" s="65" t="s">
        <v>89</v>
      </c>
      <c r="W7" s="1">
        <f>W4-W5</f>
        <v>9.1000000000000014</v>
      </c>
      <c r="X7" s="1">
        <f>X4-X5</f>
        <v>309.29999999999995</v>
      </c>
      <c r="Y7" s="1">
        <f>Y4-Y5</f>
        <v>5.099999999999999E-2</v>
      </c>
      <c r="AA7" s="1" t="s">
        <v>16</v>
      </c>
      <c r="AB7" s="1" t="s">
        <v>12</v>
      </c>
      <c r="AC7" s="74" t="s">
        <v>93</v>
      </c>
      <c r="AD7" s="39" t="s">
        <v>93</v>
      </c>
      <c r="AE7" s="59" t="s">
        <v>93</v>
      </c>
      <c r="AF7" s="39" t="s">
        <v>93</v>
      </c>
      <c r="AG7" s="39" t="s">
        <v>93</v>
      </c>
      <c r="AI7" s="65" t="s">
        <v>89</v>
      </c>
      <c r="AJ7" s="3">
        <f>AJ4-AJ5</f>
        <v>2.4999999999999982</v>
      </c>
      <c r="AK7" s="3">
        <f>AK4-AK5</f>
        <v>29.599999999999966</v>
      </c>
      <c r="AL7" s="3">
        <f>AL4-AL5</f>
        <v>8.0000000000000071E-3</v>
      </c>
      <c r="AN7" s="1" t="s">
        <v>16</v>
      </c>
      <c r="AO7" s="1">
        <v>82</v>
      </c>
    </row>
    <row r="8" spans="1:48" x14ac:dyDescent="0.25">
      <c r="A8" s="1" t="s">
        <v>17</v>
      </c>
      <c r="B8" s="1" t="s">
        <v>10</v>
      </c>
      <c r="C8" s="74" t="s">
        <v>93</v>
      </c>
      <c r="D8" s="59" t="s">
        <v>93</v>
      </c>
      <c r="E8" s="59" t="s">
        <v>93</v>
      </c>
      <c r="F8" s="59" t="s">
        <v>93</v>
      </c>
      <c r="G8" s="39" t="s">
        <v>93</v>
      </c>
      <c r="H8" s="61"/>
      <c r="N8" s="1" t="s">
        <v>17</v>
      </c>
      <c r="O8" s="1" t="s">
        <v>11</v>
      </c>
      <c r="P8" s="33" t="s">
        <v>93</v>
      </c>
      <c r="Q8" s="35" t="s">
        <v>93</v>
      </c>
      <c r="R8" s="59" t="s">
        <v>93</v>
      </c>
      <c r="S8" s="39" t="s">
        <v>93</v>
      </c>
      <c r="T8" s="39" t="s">
        <v>93</v>
      </c>
      <c r="AA8" s="1" t="s">
        <v>17</v>
      </c>
      <c r="AB8" s="1" t="s">
        <v>12</v>
      </c>
      <c r="AC8" s="74" t="s">
        <v>93</v>
      </c>
      <c r="AD8" s="39" t="s">
        <v>93</v>
      </c>
      <c r="AE8" s="59" t="s">
        <v>93</v>
      </c>
      <c r="AF8" s="39" t="s">
        <v>93</v>
      </c>
      <c r="AG8" s="39" t="s">
        <v>93</v>
      </c>
      <c r="AN8" s="1" t="s">
        <v>17</v>
      </c>
      <c r="AO8" s="1">
        <v>82</v>
      </c>
    </row>
    <row r="9" spans="1:48" x14ac:dyDescent="0.25">
      <c r="A9" s="11"/>
      <c r="B9" s="11"/>
      <c r="C9" s="12"/>
      <c r="D9" s="11"/>
      <c r="E9" s="11"/>
      <c r="F9" s="13"/>
      <c r="G9" s="11"/>
      <c r="I9" s="66" t="s">
        <v>18</v>
      </c>
      <c r="J9" s="66" t="s">
        <v>4</v>
      </c>
      <c r="K9" s="66" t="s">
        <v>5</v>
      </c>
      <c r="L9" s="66" t="s">
        <v>6</v>
      </c>
      <c r="N9" s="11"/>
      <c r="O9" s="11"/>
      <c r="P9" s="12"/>
      <c r="Q9" s="11"/>
      <c r="R9" s="13"/>
      <c r="S9" s="13"/>
      <c r="T9" s="11"/>
      <c r="V9" s="66" t="s">
        <v>19</v>
      </c>
      <c r="W9" s="66" t="s">
        <v>4</v>
      </c>
      <c r="X9" s="66" t="s">
        <v>5</v>
      </c>
      <c r="Y9" s="66" t="s">
        <v>6</v>
      </c>
      <c r="AA9" s="11"/>
      <c r="AB9" s="11"/>
      <c r="AC9" s="12"/>
      <c r="AD9" s="11"/>
      <c r="AE9" s="16"/>
      <c r="AF9" s="13"/>
      <c r="AG9" s="11"/>
      <c r="AI9" s="66" t="s">
        <v>20</v>
      </c>
      <c r="AJ9" s="66" t="s">
        <v>4</v>
      </c>
      <c r="AK9" s="66" t="s">
        <v>5</v>
      </c>
      <c r="AL9" s="66" t="s">
        <v>6</v>
      </c>
      <c r="AN9" s="11"/>
      <c r="AO9" s="11"/>
    </row>
    <row r="10" spans="1:48" x14ac:dyDescent="0.25">
      <c r="A10" s="1" t="s">
        <v>9</v>
      </c>
      <c r="B10" s="1" t="s">
        <v>18</v>
      </c>
      <c r="C10" s="2">
        <v>0.5625</v>
      </c>
      <c r="D10" s="3">
        <v>11.7</v>
      </c>
      <c r="E10" s="38">
        <f>D10*9/5+32</f>
        <v>53.06</v>
      </c>
      <c r="F10" s="38">
        <v>228.2</v>
      </c>
      <c r="G10" s="93">
        <v>6.0999999999999999E-2</v>
      </c>
      <c r="I10" s="65" t="s">
        <v>85</v>
      </c>
      <c r="J10" s="3">
        <f>AVERAGE(D10:D15)</f>
        <v>16.399999999999999</v>
      </c>
      <c r="K10" s="3">
        <f>AVERAGE(F10:F15)</f>
        <v>449.24000000000007</v>
      </c>
      <c r="L10" s="36">
        <f>AVERAGE(G10:G15)</f>
        <v>0.10200000000000002</v>
      </c>
      <c r="N10" s="1" t="s">
        <v>9</v>
      </c>
      <c r="O10" s="1" t="s">
        <v>19</v>
      </c>
      <c r="P10" s="2">
        <v>0.4513888888888889</v>
      </c>
      <c r="Q10" s="3">
        <v>11.7</v>
      </c>
      <c r="R10" s="40">
        <f t="shared" si="0"/>
        <v>53.06</v>
      </c>
      <c r="S10" s="37">
        <v>124.6</v>
      </c>
      <c r="T10" s="17">
        <v>8.6999999999999994E-2</v>
      </c>
      <c r="V10" s="65" t="s">
        <v>85</v>
      </c>
      <c r="W10" s="3">
        <f>AVERAGE(Q10:Q15)</f>
        <v>15.866666666666669</v>
      </c>
      <c r="X10" s="3">
        <f>AVERAGE(S10:S15)</f>
        <v>221.41666666666666</v>
      </c>
      <c r="Y10" s="36">
        <f>AVERAGE(T10:T15)</f>
        <v>0.11266666666666665</v>
      </c>
      <c r="AA10" s="1" t="s">
        <v>9</v>
      </c>
      <c r="AB10" s="1" t="s">
        <v>20</v>
      </c>
      <c r="AC10" s="2">
        <v>0.39930555555555558</v>
      </c>
      <c r="AD10" s="3">
        <v>13.9</v>
      </c>
      <c r="AE10" s="48">
        <f>AD10*9/5+32</f>
        <v>57.02</v>
      </c>
      <c r="AF10" s="38">
        <v>93.3</v>
      </c>
      <c r="AG10" s="58">
        <v>9.4E-2</v>
      </c>
      <c r="AI10" s="65" t="s">
        <v>85</v>
      </c>
      <c r="AJ10" s="3">
        <f>AVERAGE(AD10:AD15)</f>
        <v>16.016666666666666</v>
      </c>
      <c r="AK10" s="3">
        <f>AVERAGE(AF10:AF15)</f>
        <v>401.5333333333333</v>
      </c>
      <c r="AL10" s="36">
        <f>AVERAGE(AG10:AG15)</f>
        <v>0.105</v>
      </c>
      <c r="AN10" s="1" t="s">
        <v>94</v>
      </c>
      <c r="AO10" s="1">
        <v>78</v>
      </c>
    </row>
    <row r="11" spans="1:48" x14ac:dyDescent="0.25">
      <c r="A11" s="1" t="s">
        <v>13</v>
      </c>
      <c r="B11" s="1" t="s">
        <v>18</v>
      </c>
      <c r="C11" s="2">
        <v>0.57291666666666663</v>
      </c>
      <c r="D11" s="3">
        <v>14.5</v>
      </c>
      <c r="E11" s="38">
        <f>D11*9/5+32</f>
        <v>58.1</v>
      </c>
      <c r="F11" s="37">
        <v>68.900000000000006</v>
      </c>
      <c r="G11" s="37">
        <v>7.9000000000000001E-2</v>
      </c>
      <c r="I11" s="65" t="s">
        <v>86</v>
      </c>
      <c r="J11" s="3">
        <f>MAX(D10:D15)</f>
        <v>20.6</v>
      </c>
      <c r="K11" s="3">
        <f>MAX(F10:F15)</f>
        <v>1203.3</v>
      </c>
      <c r="L11" s="1">
        <f>MAX(G10:G15)</f>
        <v>0.16600000000000001</v>
      </c>
      <c r="N11" s="1" t="s">
        <v>13</v>
      </c>
      <c r="O11" s="1" t="s">
        <v>19</v>
      </c>
      <c r="P11" s="2">
        <v>0.4513888888888889</v>
      </c>
      <c r="Q11" s="3">
        <v>14.9</v>
      </c>
      <c r="R11" s="40">
        <f t="shared" si="0"/>
        <v>58.82</v>
      </c>
      <c r="S11" s="37">
        <v>248.9</v>
      </c>
      <c r="T11" s="17">
        <v>0.13200000000000001</v>
      </c>
      <c r="V11" s="65" t="s">
        <v>86</v>
      </c>
      <c r="W11" s="3">
        <f>MAX(Q10:Q15)</f>
        <v>20.6</v>
      </c>
      <c r="X11" s="1">
        <f>MAX(S10:S15)</f>
        <v>275.5</v>
      </c>
      <c r="Y11" s="1">
        <f>MAX(T10:T15)</f>
        <v>0.13200000000000001</v>
      </c>
      <c r="AA11" s="1" t="s">
        <v>13</v>
      </c>
      <c r="AB11" s="1" t="s">
        <v>20</v>
      </c>
      <c r="AC11" s="2">
        <v>0.39583333333333331</v>
      </c>
      <c r="AD11" s="3">
        <v>17.399999999999999</v>
      </c>
      <c r="AE11" s="48">
        <f>AD11*9/5+32</f>
        <v>63.32</v>
      </c>
      <c r="AF11" s="6">
        <v>23.3</v>
      </c>
      <c r="AG11" s="17">
        <v>0.111</v>
      </c>
      <c r="AI11" s="65" t="s">
        <v>86</v>
      </c>
      <c r="AJ11" s="3">
        <f>MAX(AD10:AD15)</f>
        <v>19.7</v>
      </c>
      <c r="AK11" s="3">
        <f>MAX(AF10:AF15)</f>
        <v>980.4</v>
      </c>
      <c r="AL11" s="36">
        <f>MAX(AG10:AG15)</f>
        <v>0.111</v>
      </c>
      <c r="AN11" s="23" t="s">
        <v>103</v>
      </c>
      <c r="AO11" s="1">
        <v>48</v>
      </c>
    </row>
    <row r="12" spans="1:48" x14ac:dyDescent="0.25">
      <c r="A12" s="1" t="s">
        <v>14</v>
      </c>
      <c r="B12" s="1" t="s">
        <v>18</v>
      </c>
      <c r="C12" s="2">
        <v>0.49652777777777773</v>
      </c>
      <c r="D12" s="1">
        <v>20.6</v>
      </c>
      <c r="E12" s="38">
        <f>D12*9/5+32</f>
        <v>69.08</v>
      </c>
      <c r="F12" s="17">
        <v>1203.3</v>
      </c>
      <c r="G12" s="17">
        <v>0.16600000000000001</v>
      </c>
      <c r="H12" s="62" t="s">
        <v>95</v>
      </c>
      <c r="I12" s="65" t="s">
        <v>87</v>
      </c>
      <c r="J12" s="3">
        <f>MIN(D10:D15)</f>
        <v>11.7</v>
      </c>
      <c r="K12" s="3">
        <f>MIN(F10:F15)</f>
        <v>68.900000000000006</v>
      </c>
      <c r="L12" s="67">
        <f>MIN(G10:G15)</f>
        <v>6.0999999999999999E-2</v>
      </c>
      <c r="N12" s="1" t="s">
        <v>14</v>
      </c>
      <c r="O12" s="1" t="s">
        <v>19</v>
      </c>
      <c r="P12" s="2">
        <v>0.3923611111111111</v>
      </c>
      <c r="Q12" s="3">
        <v>20.6</v>
      </c>
      <c r="R12" s="40">
        <f t="shared" si="0"/>
        <v>69.08</v>
      </c>
      <c r="S12" s="37">
        <v>193.5</v>
      </c>
      <c r="T12" s="17">
        <v>0.11899999999999999</v>
      </c>
      <c r="U12" s="62" t="s">
        <v>95</v>
      </c>
      <c r="V12" s="65" t="s">
        <v>87</v>
      </c>
      <c r="W12" s="3">
        <f>MIN(Q10:Q15)</f>
        <v>11.4</v>
      </c>
      <c r="X12" s="3">
        <f>MIN(S10:S15)</f>
        <v>124.6</v>
      </c>
      <c r="Y12" s="1">
        <f>MIN(T10:T15)</f>
        <v>8.6999999999999994E-2</v>
      </c>
      <c r="AA12" s="1" t="s">
        <v>14</v>
      </c>
      <c r="AB12" s="1" t="s">
        <v>20</v>
      </c>
      <c r="AC12" s="2">
        <v>0.3298611111111111</v>
      </c>
      <c r="AD12" s="3">
        <v>19.7</v>
      </c>
      <c r="AE12" s="48">
        <f>AD12*9/5+32</f>
        <v>67.459999999999994</v>
      </c>
      <c r="AF12" s="57">
        <v>980.4</v>
      </c>
      <c r="AG12" s="58">
        <v>0.11</v>
      </c>
      <c r="AH12" s="62" t="s">
        <v>95</v>
      </c>
      <c r="AI12" s="65" t="s">
        <v>87</v>
      </c>
      <c r="AJ12" s="3">
        <f>MIN(AD10:AD15)</f>
        <v>11.3</v>
      </c>
      <c r="AK12" s="3">
        <f>MIN(AF10:AF15)</f>
        <v>23.3</v>
      </c>
      <c r="AL12" s="36">
        <f>MIN(AG10:AG15)</f>
        <v>9.4E-2</v>
      </c>
    </row>
    <row r="13" spans="1:48" x14ac:dyDescent="0.25">
      <c r="A13" s="1" t="s">
        <v>15</v>
      </c>
      <c r="B13" s="1" t="s">
        <v>18</v>
      </c>
      <c r="C13" s="50">
        <v>0.52083333333333337</v>
      </c>
      <c r="D13" s="48">
        <v>20.100000000000001</v>
      </c>
      <c r="E13" s="48">
        <f t="shared" ref="E13:E57" si="1">D13*9/5+32</f>
        <v>68.180000000000007</v>
      </c>
      <c r="F13" s="45">
        <v>579.4</v>
      </c>
      <c r="G13" s="92" t="s">
        <v>93</v>
      </c>
      <c r="H13" s="63"/>
      <c r="I13" s="65" t="s">
        <v>88</v>
      </c>
      <c r="J13" s="3">
        <f>MEDIAN(D10:D15)</f>
        <v>15.1</v>
      </c>
      <c r="K13" s="3">
        <f>MEDIAN(F10:F15)</f>
        <v>228.2</v>
      </c>
      <c r="L13" s="1">
        <f>MEDIAN(G10:G15)</f>
        <v>7.9000000000000001E-2</v>
      </c>
      <c r="N13" s="1" t="s">
        <v>15</v>
      </c>
      <c r="O13" s="1" t="s">
        <v>19</v>
      </c>
      <c r="P13" s="2">
        <v>0.41666666666666669</v>
      </c>
      <c r="Q13" s="3">
        <v>20.5</v>
      </c>
      <c r="R13" s="40">
        <f t="shared" si="0"/>
        <v>68.900000000000006</v>
      </c>
      <c r="S13" s="37">
        <v>275.5</v>
      </c>
      <c r="T13" s="92" t="s">
        <v>93</v>
      </c>
      <c r="V13" s="65" t="s">
        <v>88</v>
      </c>
      <c r="W13" s="1">
        <f>MEDIAN(Q10:Q15)</f>
        <v>15.5</v>
      </c>
      <c r="X13" s="3">
        <f>MEDIAN(S10:S15)</f>
        <v>236.8</v>
      </c>
      <c r="Y13" s="36">
        <f>MEDIAN(T10:T15)</f>
        <v>0.11899999999999999</v>
      </c>
      <c r="AA13" s="1" t="s">
        <v>15</v>
      </c>
      <c r="AB13" s="1" t="s">
        <v>20</v>
      </c>
      <c r="AC13" s="2">
        <v>0.35416666666666669</v>
      </c>
      <c r="AD13" s="3">
        <v>18.7</v>
      </c>
      <c r="AE13" s="48">
        <f t="shared" ref="AE13:AE55" si="2">AD13*9/5+32</f>
        <v>65.66</v>
      </c>
      <c r="AF13" s="38">
        <v>78</v>
      </c>
      <c r="AG13" s="39" t="s">
        <v>93</v>
      </c>
      <c r="AI13" s="65" t="s">
        <v>88</v>
      </c>
      <c r="AJ13" s="3">
        <f>MEDIAN(AD10:AD15)</f>
        <v>16.25</v>
      </c>
      <c r="AK13" s="1">
        <f>MEDIAN(AF10:AF15)</f>
        <v>320.39999999999998</v>
      </c>
      <c r="AL13" s="1">
        <f>MEDIAN(AG10:AG15)</f>
        <v>0.11</v>
      </c>
      <c r="AN13" s="51" t="s">
        <v>82</v>
      </c>
      <c r="AO13" s="52"/>
      <c r="AP13" s="52"/>
      <c r="AQ13" s="52"/>
      <c r="AR13" s="52"/>
      <c r="AS13" s="52"/>
      <c r="AT13" s="52"/>
      <c r="AU13" s="52"/>
      <c r="AV13" s="53"/>
    </row>
    <row r="14" spans="1:48" x14ac:dyDescent="0.25">
      <c r="A14" s="1" t="s">
        <v>16</v>
      </c>
      <c r="B14" s="1" t="s">
        <v>18</v>
      </c>
      <c r="C14" s="50">
        <v>0.54166666666666663</v>
      </c>
      <c r="D14" s="48">
        <v>15.1</v>
      </c>
      <c r="E14" s="48">
        <f t="shared" si="1"/>
        <v>59.18</v>
      </c>
      <c r="F14" s="6">
        <v>166.4</v>
      </c>
      <c r="G14" s="92" t="s">
        <v>93</v>
      </c>
      <c r="I14" s="65" t="s">
        <v>89</v>
      </c>
      <c r="J14" s="3">
        <f>J11-J12</f>
        <v>8.9000000000000021</v>
      </c>
      <c r="K14" s="3">
        <f>K11-K12</f>
        <v>1134.3999999999999</v>
      </c>
      <c r="L14" s="1">
        <f>L11-L12</f>
        <v>0.10500000000000001</v>
      </c>
      <c r="N14" s="1" t="s">
        <v>16</v>
      </c>
      <c r="O14" s="1" t="s">
        <v>19</v>
      </c>
      <c r="P14" s="2">
        <v>0.44097222222222227</v>
      </c>
      <c r="Q14" s="3">
        <v>16.100000000000001</v>
      </c>
      <c r="R14" s="40">
        <f t="shared" si="0"/>
        <v>60.980000000000004</v>
      </c>
      <c r="S14" s="38">
        <v>224.7</v>
      </c>
      <c r="T14" s="92" t="s">
        <v>93</v>
      </c>
      <c r="V14" s="65" t="s">
        <v>89</v>
      </c>
      <c r="W14" s="3">
        <f>W11-W12</f>
        <v>9.2000000000000011</v>
      </c>
      <c r="X14" s="1">
        <f>X11-X12</f>
        <v>150.9</v>
      </c>
      <c r="Y14" s="1">
        <f>Y11-Y12</f>
        <v>4.5000000000000012E-2</v>
      </c>
      <c r="AA14" s="1" t="s">
        <v>16</v>
      </c>
      <c r="AB14" s="1" t="s">
        <v>20</v>
      </c>
      <c r="AC14" s="2">
        <v>0.37847222222222227</v>
      </c>
      <c r="AD14" s="1">
        <v>15.1</v>
      </c>
      <c r="AE14" s="48">
        <f t="shared" si="2"/>
        <v>59.18</v>
      </c>
      <c r="AF14" s="17">
        <v>547.5</v>
      </c>
      <c r="AG14" s="39" t="s">
        <v>93</v>
      </c>
      <c r="AI14" s="65" t="s">
        <v>89</v>
      </c>
      <c r="AJ14" s="3">
        <f>AJ11-AJ12</f>
        <v>8.3999999999999986</v>
      </c>
      <c r="AK14" s="3">
        <f>AK11-AK12</f>
        <v>957.1</v>
      </c>
      <c r="AL14" s="36">
        <f>AL11-AL12</f>
        <v>1.7000000000000001E-2</v>
      </c>
      <c r="AN14" s="54" t="s">
        <v>81</v>
      </c>
      <c r="AO14" s="55"/>
      <c r="AP14" s="55"/>
      <c r="AQ14" s="55"/>
      <c r="AR14" s="55"/>
      <c r="AS14" s="55"/>
      <c r="AT14" s="55"/>
      <c r="AU14" s="55"/>
      <c r="AV14" s="56"/>
    </row>
    <row r="15" spans="1:48" x14ac:dyDescent="0.25">
      <c r="A15" s="1" t="s">
        <v>17</v>
      </c>
      <c r="B15" s="1" t="s">
        <v>18</v>
      </c>
      <c r="C15" s="74" t="s">
        <v>93</v>
      </c>
      <c r="D15" s="59" t="s">
        <v>93</v>
      </c>
      <c r="E15" s="59" t="s">
        <v>93</v>
      </c>
      <c r="F15" s="59" t="s">
        <v>93</v>
      </c>
      <c r="G15" s="39" t="s">
        <v>93</v>
      </c>
      <c r="H15" s="19"/>
      <c r="N15" s="1" t="s">
        <v>17</v>
      </c>
      <c r="O15" s="1" t="s">
        <v>19</v>
      </c>
      <c r="P15" s="2">
        <v>0.44444444444444442</v>
      </c>
      <c r="Q15" s="1">
        <v>11.4</v>
      </c>
      <c r="R15" s="40">
        <f t="shared" si="0"/>
        <v>52.52</v>
      </c>
      <c r="S15" s="37">
        <v>261.3</v>
      </c>
      <c r="T15" s="39" t="s">
        <v>93</v>
      </c>
      <c r="AA15" s="1" t="s">
        <v>17</v>
      </c>
      <c r="AB15" s="1" t="s">
        <v>20</v>
      </c>
      <c r="AC15" s="2">
        <v>0.39930555555555558</v>
      </c>
      <c r="AD15" s="1">
        <v>11.3</v>
      </c>
      <c r="AE15" s="48">
        <f t="shared" si="2"/>
        <v>52.34</v>
      </c>
      <c r="AF15" s="17">
        <v>686.7</v>
      </c>
      <c r="AG15" s="39" t="s">
        <v>93</v>
      </c>
      <c r="AN15" s="8"/>
    </row>
    <row r="16" spans="1:48" x14ac:dyDescent="0.25">
      <c r="A16" s="11"/>
      <c r="B16" s="11"/>
      <c r="C16" s="12"/>
      <c r="D16" s="11"/>
      <c r="E16" s="11"/>
      <c r="F16" s="13"/>
      <c r="G16" s="11"/>
      <c r="I16" s="66" t="s">
        <v>21</v>
      </c>
      <c r="J16" s="66" t="s">
        <v>4</v>
      </c>
      <c r="K16" s="66" t="s">
        <v>5</v>
      </c>
      <c r="L16" s="66" t="s">
        <v>6</v>
      </c>
      <c r="N16" s="11"/>
      <c r="O16" s="11"/>
      <c r="P16" s="12"/>
      <c r="Q16" s="11"/>
      <c r="R16" s="13"/>
      <c r="S16" s="13"/>
      <c r="T16" s="11"/>
      <c r="V16" s="66" t="s">
        <v>22</v>
      </c>
      <c r="W16" s="66" t="s">
        <v>4</v>
      </c>
      <c r="X16" s="66" t="s">
        <v>5</v>
      </c>
      <c r="Y16" s="66" t="s">
        <v>6</v>
      </c>
      <c r="AA16" s="11"/>
      <c r="AB16" s="11"/>
      <c r="AC16" s="12"/>
      <c r="AD16" s="11"/>
      <c r="AE16" s="13"/>
      <c r="AF16" s="13"/>
      <c r="AG16" s="11"/>
      <c r="AI16" s="66" t="s">
        <v>23</v>
      </c>
      <c r="AJ16" s="66" t="s">
        <v>4</v>
      </c>
      <c r="AK16" s="66" t="s">
        <v>5</v>
      </c>
      <c r="AL16" s="66" t="s">
        <v>6</v>
      </c>
    </row>
    <row r="17" spans="1:38" x14ac:dyDescent="0.25">
      <c r="A17" s="1" t="s">
        <v>9</v>
      </c>
      <c r="B17" s="1" t="s">
        <v>21</v>
      </c>
      <c r="C17" s="2">
        <v>0.54166666666666663</v>
      </c>
      <c r="D17" s="3">
        <v>9.1</v>
      </c>
      <c r="E17" s="38">
        <f t="shared" si="1"/>
        <v>48.379999999999995</v>
      </c>
      <c r="F17" s="40">
        <v>6.1</v>
      </c>
      <c r="G17" s="37">
        <v>3.5000000000000003E-2</v>
      </c>
      <c r="I17" s="65" t="s">
        <v>85</v>
      </c>
      <c r="J17" s="3">
        <f>AVERAGE(D17:D22)</f>
        <v>13.25</v>
      </c>
      <c r="K17" s="3">
        <f>AVERAGE(F17:F22)</f>
        <v>38.166666666666671</v>
      </c>
      <c r="L17" s="36">
        <f>AVERAGE(G17:G22)</f>
        <v>3.8333333333333337E-2</v>
      </c>
      <c r="N17" s="1" t="s">
        <v>9</v>
      </c>
      <c r="O17" s="1" t="s">
        <v>22</v>
      </c>
      <c r="P17" s="2">
        <v>0.43402777777777773</v>
      </c>
      <c r="Q17" s="3">
        <v>11.6</v>
      </c>
      <c r="R17" s="40">
        <f t="shared" si="0"/>
        <v>52.879999999999995</v>
      </c>
      <c r="S17" s="37">
        <v>172.3</v>
      </c>
      <c r="T17" s="58">
        <v>8.4000000000000005E-2</v>
      </c>
      <c r="V17" s="65" t="s">
        <v>85</v>
      </c>
      <c r="W17" s="3">
        <f>AVERAGE(Q17:Q22)</f>
        <v>15.966666666666667</v>
      </c>
      <c r="X17" s="3">
        <f>AVERAGE(S17:S22)</f>
        <v>184.64000000000001</v>
      </c>
      <c r="Y17" s="36">
        <f>AVERAGE(T17:T22)</f>
        <v>0.154</v>
      </c>
      <c r="AA17" s="1" t="s">
        <v>9</v>
      </c>
      <c r="AB17" s="1" t="s">
        <v>23</v>
      </c>
      <c r="AC17" s="2">
        <v>0.62152777777777779</v>
      </c>
      <c r="AD17" s="3">
        <v>17</v>
      </c>
      <c r="AE17" s="48">
        <f t="shared" si="2"/>
        <v>62.6</v>
      </c>
      <c r="AF17" s="37">
        <v>365.4</v>
      </c>
      <c r="AG17" s="17">
        <v>0.154</v>
      </c>
      <c r="AI17" s="65" t="s">
        <v>85</v>
      </c>
      <c r="AJ17" s="3">
        <f>AVERAGE(AD17:AD22)</f>
        <v>20.96</v>
      </c>
      <c r="AK17" s="3">
        <f>AVERAGE(AF17:AF22)</f>
        <v>582.12</v>
      </c>
      <c r="AL17" s="36">
        <f>AVERAGE(AG17:AG22)</f>
        <v>0.17449999999999999</v>
      </c>
    </row>
    <row r="18" spans="1:38" x14ac:dyDescent="0.25">
      <c r="A18" s="1" t="s">
        <v>13</v>
      </c>
      <c r="B18" s="1" t="s">
        <v>21</v>
      </c>
      <c r="C18" s="2">
        <v>0.54861111111111105</v>
      </c>
      <c r="D18" s="3">
        <v>11.5</v>
      </c>
      <c r="E18" s="38">
        <f t="shared" si="1"/>
        <v>52.7</v>
      </c>
      <c r="F18" s="38">
        <v>3.1</v>
      </c>
      <c r="G18" s="37">
        <v>1.9E-2</v>
      </c>
      <c r="I18" s="65" t="s">
        <v>86</v>
      </c>
      <c r="J18" s="3">
        <f>MAX(D17:D22)</f>
        <v>18.399999999999999</v>
      </c>
      <c r="K18" s="3">
        <f>MAX(F17:F22)</f>
        <v>78.900000000000006</v>
      </c>
      <c r="L18" s="1">
        <f>MAX(G17:G22)</f>
        <v>6.0999999999999999E-2</v>
      </c>
      <c r="N18" s="1" t="s">
        <v>13</v>
      </c>
      <c r="O18" s="1" t="s">
        <v>22</v>
      </c>
      <c r="P18" s="2">
        <v>0.4375</v>
      </c>
      <c r="Q18" s="3">
        <v>15.1</v>
      </c>
      <c r="R18" s="40">
        <f t="shared" si="0"/>
        <v>59.18</v>
      </c>
      <c r="S18" s="37">
        <v>204.6</v>
      </c>
      <c r="T18" s="17">
        <v>0.14000000000000001</v>
      </c>
      <c r="V18" s="65" t="s">
        <v>86</v>
      </c>
      <c r="W18" s="1">
        <f>MAX(Q17:Q22)</f>
        <v>20.6</v>
      </c>
      <c r="X18" s="1">
        <f>MAX(S17:S22)</f>
        <v>248.1</v>
      </c>
      <c r="Y18" s="1">
        <f>MAX(T17:T22)</f>
        <v>0.23799999999999999</v>
      </c>
      <c r="AA18" s="1" t="s">
        <v>13</v>
      </c>
      <c r="AB18" s="1" t="s">
        <v>23</v>
      </c>
      <c r="AC18" s="74" t="s">
        <v>93</v>
      </c>
      <c r="AD18" s="59" t="s">
        <v>93</v>
      </c>
      <c r="AE18" s="59" t="s">
        <v>93</v>
      </c>
      <c r="AF18" s="39" t="s">
        <v>93</v>
      </c>
      <c r="AG18" s="39" t="s">
        <v>93</v>
      </c>
      <c r="AI18" s="65" t="s">
        <v>86</v>
      </c>
      <c r="AJ18" s="3">
        <f>MAX(AD17:AD22)</f>
        <v>29.2</v>
      </c>
      <c r="AK18" s="3">
        <f>MAX(AF17:AF22)</f>
        <v>1732.9</v>
      </c>
      <c r="AL18" s="36">
        <f>MAX(AG17:AG22)</f>
        <v>0.19500000000000001</v>
      </c>
    </row>
    <row r="19" spans="1:38" x14ac:dyDescent="0.25">
      <c r="A19" s="1" t="s">
        <v>14</v>
      </c>
      <c r="B19" s="1" t="s">
        <v>21</v>
      </c>
      <c r="C19" s="2">
        <v>0.47916666666666669</v>
      </c>
      <c r="D19" s="1">
        <v>13.3</v>
      </c>
      <c r="E19" s="38">
        <f t="shared" si="1"/>
        <v>55.94</v>
      </c>
      <c r="F19" s="38">
        <v>37.299999999999997</v>
      </c>
      <c r="G19" s="36">
        <v>6.0999999999999999E-2</v>
      </c>
      <c r="H19" s="62" t="s">
        <v>95</v>
      </c>
      <c r="I19" s="65" t="s">
        <v>87</v>
      </c>
      <c r="J19" s="3">
        <f>MIN(D17:D22)</f>
        <v>9.1</v>
      </c>
      <c r="K19" s="3">
        <f>MIN(F17:F22)</f>
        <v>3.1</v>
      </c>
      <c r="L19" s="1">
        <f>MIN(G17:G22)</f>
        <v>1.9E-2</v>
      </c>
      <c r="N19" s="1" t="s">
        <v>14</v>
      </c>
      <c r="O19" s="1" t="s">
        <v>22</v>
      </c>
      <c r="P19" s="2">
        <v>0.37847222222222227</v>
      </c>
      <c r="Q19" s="1">
        <v>20.6</v>
      </c>
      <c r="R19" s="40">
        <f t="shared" si="0"/>
        <v>69.08</v>
      </c>
      <c r="S19" s="59" t="s">
        <v>93</v>
      </c>
      <c r="T19" s="58">
        <v>0.23799999999999999</v>
      </c>
      <c r="U19" s="62" t="s">
        <v>95</v>
      </c>
      <c r="V19" s="65" t="s">
        <v>87</v>
      </c>
      <c r="W19" s="1">
        <f>MIN(Q17:Q22)</f>
        <v>11.6</v>
      </c>
      <c r="X19" s="1">
        <f>MIN(S17:S22)</f>
        <v>125.9</v>
      </c>
      <c r="Y19" s="1">
        <f>MIN(T17:T22)</f>
        <v>8.4000000000000005E-2</v>
      </c>
      <c r="AA19" s="1" t="s">
        <v>14</v>
      </c>
      <c r="AB19" s="1" t="s">
        <v>23</v>
      </c>
      <c r="AC19" s="2">
        <v>0.55208333333333337</v>
      </c>
      <c r="AD19" s="1">
        <v>29.2</v>
      </c>
      <c r="AE19" s="48">
        <f t="shared" si="2"/>
        <v>84.56</v>
      </c>
      <c r="AF19" s="38">
        <v>101.7</v>
      </c>
      <c r="AG19" s="17">
        <v>0.19500000000000001</v>
      </c>
      <c r="AH19" s="62" t="s">
        <v>95</v>
      </c>
      <c r="AI19" s="65" t="s">
        <v>87</v>
      </c>
      <c r="AJ19" s="3">
        <f>MIN(AD17:AD22)</f>
        <v>15</v>
      </c>
      <c r="AK19" s="3">
        <f>MIN(AF17:AF22)</f>
        <v>101.7</v>
      </c>
      <c r="AL19" s="36">
        <f>MIN(AG17:AG22)</f>
        <v>0.154</v>
      </c>
    </row>
    <row r="20" spans="1:38" x14ac:dyDescent="0.25">
      <c r="A20" s="1" t="s">
        <v>15</v>
      </c>
      <c r="B20" s="1" t="s">
        <v>21</v>
      </c>
      <c r="C20" s="2">
        <v>0.5</v>
      </c>
      <c r="D20" s="1">
        <v>18.399999999999999</v>
      </c>
      <c r="E20" s="38">
        <f t="shared" si="1"/>
        <v>65.12</v>
      </c>
      <c r="F20" s="38">
        <v>65.7</v>
      </c>
      <c r="G20" s="39" t="s">
        <v>93</v>
      </c>
      <c r="I20" s="65" t="s">
        <v>88</v>
      </c>
      <c r="J20" s="3">
        <f>MEDIAN(D17:D22)</f>
        <v>12.8</v>
      </c>
      <c r="K20" s="3">
        <f>MEDIAN(F17:F22)</f>
        <v>37.599999999999994</v>
      </c>
      <c r="L20" s="36">
        <f>MEDIAN(G17:G22)</f>
        <v>3.5000000000000003E-2</v>
      </c>
      <c r="N20" s="1" t="s">
        <v>15</v>
      </c>
      <c r="O20" s="1" t="s">
        <v>22</v>
      </c>
      <c r="P20" s="2">
        <v>0.40277777777777773</v>
      </c>
      <c r="Q20" s="3">
        <v>20.6</v>
      </c>
      <c r="R20" s="40">
        <f t="shared" si="0"/>
        <v>69.08</v>
      </c>
      <c r="S20" s="38">
        <v>248.1</v>
      </c>
      <c r="T20" s="92" t="s">
        <v>93</v>
      </c>
      <c r="V20" s="65" t="s">
        <v>88</v>
      </c>
      <c r="W20" s="1">
        <f>MEDIAN(Q17:Q22)</f>
        <v>15.600000000000001</v>
      </c>
      <c r="X20" s="3">
        <f>MEDIAN(S17:S22)</f>
        <v>172.3</v>
      </c>
      <c r="Y20" s="36">
        <f>MEDIAN(T17:T22)</f>
        <v>0.14000000000000001</v>
      </c>
      <c r="AA20" s="1" t="s">
        <v>15</v>
      </c>
      <c r="AB20" s="1" t="s">
        <v>23</v>
      </c>
      <c r="AC20" s="2">
        <v>0.59027777777777779</v>
      </c>
      <c r="AD20" s="1">
        <v>23.5</v>
      </c>
      <c r="AE20" s="48">
        <f t="shared" si="2"/>
        <v>74.3</v>
      </c>
      <c r="AF20" s="37">
        <v>249.5</v>
      </c>
      <c r="AG20" s="39" t="s">
        <v>93</v>
      </c>
      <c r="AI20" s="65" t="s">
        <v>88</v>
      </c>
      <c r="AJ20" s="3">
        <f>MEDIAN(AD17:AD22)</f>
        <v>20.100000000000001</v>
      </c>
      <c r="AK20" s="3">
        <f>MEDIAN(AF17:AF22)</f>
        <v>365.4</v>
      </c>
      <c r="AL20" s="1">
        <f>MEDIAN(AG17:AG22)</f>
        <v>0.17449999999999999</v>
      </c>
    </row>
    <row r="21" spans="1:38" x14ac:dyDescent="0.25">
      <c r="A21" s="1" t="s">
        <v>16</v>
      </c>
      <c r="B21" s="1" t="s">
        <v>21</v>
      </c>
      <c r="C21" s="2">
        <v>0.52430555555555558</v>
      </c>
      <c r="D21" s="3">
        <v>14.9</v>
      </c>
      <c r="E21" s="38">
        <f t="shared" si="1"/>
        <v>58.82</v>
      </c>
      <c r="F21" s="6">
        <v>78.900000000000006</v>
      </c>
      <c r="G21" s="39" t="s">
        <v>93</v>
      </c>
      <c r="H21" s="19"/>
      <c r="I21" s="65" t="s">
        <v>89</v>
      </c>
      <c r="J21" s="3">
        <f>J18-J19</f>
        <v>9.2999999999999989</v>
      </c>
      <c r="K21" s="3">
        <f>K18-K19</f>
        <v>75.800000000000011</v>
      </c>
      <c r="L21" s="3">
        <f>L18-L19</f>
        <v>4.1999999999999996E-2</v>
      </c>
      <c r="N21" s="1" t="s">
        <v>16</v>
      </c>
      <c r="O21" s="1" t="s">
        <v>22</v>
      </c>
      <c r="P21" s="2">
        <v>0.4236111111111111</v>
      </c>
      <c r="Q21" s="1">
        <v>16.100000000000001</v>
      </c>
      <c r="R21" s="40">
        <f t="shared" si="0"/>
        <v>60.980000000000004</v>
      </c>
      <c r="S21" s="38">
        <v>125.9</v>
      </c>
      <c r="T21" s="92" t="s">
        <v>93</v>
      </c>
      <c r="V21" s="65" t="s">
        <v>89</v>
      </c>
      <c r="W21" s="1">
        <f>W18-W19</f>
        <v>9.0000000000000018</v>
      </c>
      <c r="X21" s="1">
        <f>X18-X19</f>
        <v>122.19999999999999</v>
      </c>
      <c r="Y21" s="1">
        <f>Y18-Y19</f>
        <v>0.15399999999999997</v>
      </c>
      <c r="AA21" s="1" t="s">
        <v>16</v>
      </c>
      <c r="AB21" s="1" t="s">
        <v>23</v>
      </c>
      <c r="AC21" s="2">
        <v>0.62152777777777779</v>
      </c>
      <c r="AD21" s="3">
        <v>20.100000000000001</v>
      </c>
      <c r="AE21" s="48">
        <f t="shared" si="2"/>
        <v>68.180000000000007</v>
      </c>
      <c r="AF21" s="45">
        <v>461.1</v>
      </c>
      <c r="AG21" s="39" t="s">
        <v>93</v>
      </c>
      <c r="AI21" s="65" t="s">
        <v>89</v>
      </c>
      <c r="AJ21" s="3">
        <f>AJ18-AJ19</f>
        <v>14.2</v>
      </c>
      <c r="AK21" s="3">
        <f>AK18-AK19</f>
        <v>1631.2</v>
      </c>
      <c r="AL21" s="36">
        <f>AL18-AL19</f>
        <v>4.1000000000000009E-2</v>
      </c>
    </row>
    <row r="22" spans="1:38" x14ac:dyDescent="0.25">
      <c r="A22" s="1" t="s">
        <v>17</v>
      </c>
      <c r="B22" s="1" t="s">
        <v>21</v>
      </c>
      <c r="C22" s="2">
        <v>0.54166666666666663</v>
      </c>
      <c r="D22" s="1">
        <v>12.3</v>
      </c>
      <c r="E22" s="38">
        <f t="shared" si="1"/>
        <v>54.14</v>
      </c>
      <c r="F22" s="38">
        <v>37.9</v>
      </c>
      <c r="G22" s="92" t="s">
        <v>93</v>
      </c>
      <c r="H22" s="64"/>
      <c r="I22" s="19"/>
      <c r="J22" s="19"/>
      <c r="K22" s="19"/>
      <c r="L22" s="19"/>
      <c r="N22" s="1" t="s">
        <v>17</v>
      </c>
      <c r="O22" s="1" t="s">
        <v>22</v>
      </c>
      <c r="P22" s="2">
        <v>0.45833333333333331</v>
      </c>
      <c r="Q22" s="3">
        <v>11.8</v>
      </c>
      <c r="R22" s="40">
        <f t="shared" si="0"/>
        <v>53.24</v>
      </c>
      <c r="S22" s="37">
        <v>172.3</v>
      </c>
      <c r="T22" s="92" t="s">
        <v>93</v>
      </c>
      <c r="AA22" s="1" t="s">
        <v>17</v>
      </c>
      <c r="AB22" s="1" t="s">
        <v>23</v>
      </c>
      <c r="AC22" s="2">
        <v>0.61111111111111105</v>
      </c>
      <c r="AD22" s="3">
        <v>15</v>
      </c>
      <c r="AE22" s="48">
        <f t="shared" si="2"/>
        <v>59</v>
      </c>
      <c r="AF22" s="57">
        <v>1732.9</v>
      </c>
      <c r="AG22" s="39" t="s">
        <v>93</v>
      </c>
    </row>
    <row r="23" spans="1:38" x14ac:dyDescent="0.25">
      <c r="A23" s="11"/>
      <c r="B23" s="11"/>
      <c r="C23" s="12"/>
      <c r="D23" s="14"/>
      <c r="E23" s="11"/>
      <c r="F23" s="15"/>
      <c r="G23" s="16"/>
      <c r="H23" s="19"/>
      <c r="I23" s="66" t="s">
        <v>24</v>
      </c>
      <c r="J23" s="66" t="s">
        <v>4</v>
      </c>
      <c r="K23" s="66" t="s">
        <v>5</v>
      </c>
      <c r="L23" s="66" t="s">
        <v>6</v>
      </c>
      <c r="N23" s="11"/>
      <c r="O23" s="11"/>
      <c r="P23" s="12"/>
      <c r="Q23" s="14"/>
      <c r="R23" s="13"/>
      <c r="S23" s="15"/>
      <c r="T23" s="16"/>
      <c r="V23" s="66" t="s">
        <v>25</v>
      </c>
      <c r="W23" s="66" t="s">
        <v>4</v>
      </c>
      <c r="X23" s="66" t="s">
        <v>5</v>
      </c>
      <c r="Y23" s="66" t="s">
        <v>6</v>
      </c>
      <c r="AA23" s="11"/>
      <c r="AB23" s="11"/>
      <c r="AC23" s="12"/>
      <c r="AD23" s="14"/>
      <c r="AE23" s="13"/>
      <c r="AF23" s="15"/>
      <c r="AG23" s="11"/>
      <c r="AI23" s="66" t="s">
        <v>26</v>
      </c>
      <c r="AJ23" s="66" t="s">
        <v>4</v>
      </c>
      <c r="AK23" s="66" t="s">
        <v>5</v>
      </c>
      <c r="AL23" s="66" t="s">
        <v>6</v>
      </c>
    </row>
    <row r="24" spans="1:38" x14ac:dyDescent="0.25">
      <c r="A24" s="1" t="s">
        <v>9</v>
      </c>
      <c r="B24" s="1" t="s">
        <v>24</v>
      </c>
      <c r="C24" s="2">
        <v>0.52083333333333337</v>
      </c>
      <c r="D24" s="1">
        <v>10.7</v>
      </c>
      <c r="E24" s="38">
        <f t="shared" si="1"/>
        <v>51.26</v>
      </c>
      <c r="F24" s="3">
        <v>22.8</v>
      </c>
      <c r="G24" s="37">
        <v>5.2999999999999999E-2</v>
      </c>
      <c r="I24" s="65" t="s">
        <v>85</v>
      </c>
      <c r="J24" s="3">
        <f>AVERAGE(D24:D29)</f>
        <v>17.483333333333331</v>
      </c>
      <c r="K24" s="3">
        <f>AVERAGE(F24:F29)</f>
        <v>192.03333333333333</v>
      </c>
      <c r="L24" s="1">
        <f>AVERAGE(G24:G29)</f>
        <v>8.7000000000000008E-2</v>
      </c>
      <c r="N24" s="1" t="s">
        <v>9</v>
      </c>
      <c r="O24" s="1" t="s">
        <v>25</v>
      </c>
      <c r="P24" s="50">
        <v>0.4236111111111111</v>
      </c>
      <c r="Q24" s="6">
        <v>11.4</v>
      </c>
      <c r="R24" s="40">
        <f t="shared" si="0"/>
        <v>52.52</v>
      </c>
      <c r="S24" s="6">
        <v>235.9</v>
      </c>
      <c r="T24" s="41">
        <v>9.5000000000000001E-2</v>
      </c>
      <c r="V24" s="65" t="s">
        <v>85</v>
      </c>
      <c r="W24" s="3">
        <f>AVERAGE(Q24:Q29)</f>
        <v>15.733333333333333</v>
      </c>
      <c r="X24" s="3">
        <f>AVERAGE(S24:S29)</f>
        <v>262.35000000000002</v>
      </c>
      <c r="Y24" s="36">
        <f>AVERAGE(T24:T29)</f>
        <v>0.16733333333333333</v>
      </c>
      <c r="AA24" s="1" t="s">
        <v>9</v>
      </c>
      <c r="AB24" s="1" t="s">
        <v>26</v>
      </c>
      <c r="AC24" s="74" t="s">
        <v>93</v>
      </c>
      <c r="AD24" s="39" t="s">
        <v>93</v>
      </c>
      <c r="AE24" s="59" t="s">
        <v>93</v>
      </c>
      <c r="AF24" s="39" t="s">
        <v>93</v>
      </c>
      <c r="AG24" s="39" t="s">
        <v>93</v>
      </c>
      <c r="AI24" s="65" t="s">
        <v>85</v>
      </c>
      <c r="AJ24" s="3" t="e">
        <f>AVERAGE(AD24:AD29)</f>
        <v>#DIV/0!</v>
      </c>
      <c r="AK24" s="1" t="e">
        <f>AVERAGE(AF24:AF29)</f>
        <v>#DIV/0!</v>
      </c>
      <c r="AL24" s="36" t="e">
        <f>AVERAGE(AG24:AG29)</f>
        <v>#DIV/0!</v>
      </c>
    </row>
    <row r="25" spans="1:38" x14ac:dyDescent="0.25">
      <c r="A25" s="1" t="s">
        <v>13</v>
      </c>
      <c r="B25" s="1" t="s">
        <v>24</v>
      </c>
      <c r="C25" s="2">
        <v>0.53125</v>
      </c>
      <c r="D25" s="1">
        <v>13.1</v>
      </c>
      <c r="E25" s="38">
        <f t="shared" si="1"/>
        <v>55.58</v>
      </c>
      <c r="F25" s="37">
        <v>77.099999999999994</v>
      </c>
      <c r="G25" s="37">
        <v>5.1999999999999998E-2</v>
      </c>
      <c r="I25" s="65" t="s">
        <v>86</v>
      </c>
      <c r="J25" s="3">
        <f>MAX(D24:D29)</f>
        <v>22.2</v>
      </c>
      <c r="K25" s="3">
        <f>MAX(F24:F29)</f>
        <v>410.6</v>
      </c>
      <c r="L25" s="1">
        <f>MAX(G24:G29)</f>
        <v>0.156</v>
      </c>
      <c r="N25" s="1" t="s">
        <v>13</v>
      </c>
      <c r="O25" s="1" t="s">
        <v>25</v>
      </c>
      <c r="P25" s="2">
        <v>0.4201388888888889</v>
      </c>
      <c r="Q25" s="3">
        <v>14.2</v>
      </c>
      <c r="R25" s="40">
        <f t="shared" si="0"/>
        <v>57.56</v>
      </c>
      <c r="S25" s="17">
        <v>435.2</v>
      </c>
      <c r="T25" s="17">
        <v>0.25600000000000001</v>
      </c>
      <c r="V25" s="65" t="s">
        <v>86</v>
      </c>
      <c r="W25" s="1">
        <f>MAX(Q24:Q29)</f>
        <v>20.9</v>
      </c>
      <c r="X25" s="1">
        <f>MAX(S24:S29)</f>
        <v>435.2</v>
      </c>
      <c r="Y25" s="1">
        <f>MAX(T24:T29)</f>
        <v>0.25600000000000001</v>
      </c>
      <c r="AA25" s="1" t="s">
        <v>13</v>
      </c>
      <c r="AB25" s="1" t="s">
        <v>26</v>
      </c>
      <c r="AC25" s="74" t="s">
        <v>93</v>
      </c>
      <c r="AD25" s="39" t="s">
        <v>93</v>
      </c>
      <c r="AE25" s="59" t="s">
        <v>93</v>
      </c>
      <c r="AF25" s="39" t="s">
        <v>93</v>
      </c>
      <c r="AG25" s="39" t="s">
        <v>93</v>
      </c>
      <c r="AI25" s="65" t="s">
        <v>86</v>
      </c>
      <c r="AJ25" s="3">
        <f>MAX(AD24:AD29)</f>
        <v>0</v>
      </c>
      <c r="AK25" s="3">
        <f>MAX(AF24:AF29)</f>
        <v>0</v>
      </c>
      <c r="AL25" s="36">
        <f>MAX(AG24:AG29)</f>
        <v>0</v>
      </c>
    </row>
    <row r="26" spans="1:38" x14ac:dyDescent="0.25">
      <c r="A26" s="1" t="s">
        <v>14</v>
      </c>
      <c r="B26" s="1" t="s">
        <v>24</v>
      </c>
      <c r="C26" s="2">
        <v>0.46527777777777773</v>
      </c>
      <c r="D26" s="3">
        <v>21.9</v>
      </c>
      <c r="E26" s="38">
        <f t="shared" si="1"/>
        <v>71.42</v>
      </c>
      <c r="F26" s="37">
        <v>133.4</v>
      </c>
      <c r="G26" s="17">
        <v>0.156</v>
      </c>
      <c r="H26" s="62" t="s">
        <v>95</v>
      </c>
      <c r="I26" s="65" t="s">
        <v>87</v>
      </c>
      <c r="J26" s="3">
        <f>MIN(D24:D29)</f>
        <v>10.7</v>
      </c>
      <c r="K26" s="3">
        <f>MIN(F24:F29)</f>
        <v>22.8</v>
      </c>
      <c r="L26" s="1">
        <f>MIN(G24:G29)</f>
        <v>5.1999999999999998E-2</v>
      </c>
      <c r="N26" s="1" t="s">
        <v>14</v>
      </c>
      <c r="O26" s="1" t="s">
        <v>25</v>
      </c>
      <c r="P26" s="2">
        <v>0.34722222222222227</v>
      </c>
      <c r="Q26" s="3">
        <v>20.9</v>
      </c>
      <c r="R26" s="40">
        <f t="shared" si="0"/>
        <v>69.62</v>
      </c>
      <c r="S26" s="38">
        <v>85.7</v>
      </c>
      <c r="T26" s="58">
        <v>0.151</v>
      </c>
      <c r="U26" s="62" t="s">
        <v>95</v>
      </c>
      <c r="V26" s="65" t="s">
        <v>87</v>
      </c>
      <c r="W26" s="1">
        <f>MIN(Q24:Q29)</f>
        <v>11.4</v>
      </c>
      <c r="X26" s="1">
        <f>MIN(S24:S29)</f>
        <v>85.7</v>
      </c>
      <c r="Y26" s="1">
        <f>MIN(T24:T29)</f>
        <v>9.5000000000000001E-2</v>
      </c>
      <c r="AA26" s="1" t="s">
        <v>14</v>
      </c>
      <c r="AB26" s="1" t="s">
        <v>26</v>
      </c>
      <c r="AC26" s="74" t="s">
        <v>93</v>
      </c>
      <c r="AD26" s="39" t="s">
        <v>93</v>
      </c>
      <c r="AE26" s="59" t="s">
        <v>93</v>
      </c>
      <c r="AF26" s="39" t="s">
        <v>93</v>
      </c>
      <c r="AG26" s="39" t="s">
        <v>93</v>
      </c>
      <c r="AI26" s="65" t="s">
        <v>87</v>
      </c>
      <c r="AJ26" s="3">
        <f>MIN(AD24:AD29)</f>
        <v>0</v>
      </c>
      <c r="AK26" s="3">
        <f>MIN(AF24:AF29)</f>
        <v>0</v>
      </c>
      <c r="AL26" s="36">
        <f>MIN(AG24:AG29)</f>
        <v>0</v>
      </c>
    </row>
    <row r="27" spans="1:38" x14ac:dyDescent="0.25">
      <c r="A27" s="1" t="s">
        <v>15</v>
      </c>
      <c r="B27" s="1" t="s">
        <v>24</v>
      </c>
      <c r="C27" s="2">
        <v>0.47222222222222227</v>
      </c>
      <c r="D27" s="1">
        <v>22.2</v>
      </c>
      <c r="E27" s="38">
        <f t="shared" si="1"/>
        <v>71.959999999999994</v>
      </c>
      <c r="F27" s="17">
        <v>410.6</v>
      </c>
      <c r="G27" s="39" t="s">
        <v>93</v>
      </c>
      <c r="H27" s="62"/>
      <c r="I27" s="65" t="s">
        <v>88</v>
      </c>
      <c r="J27" s="3">
        <f>MEDIAN(D24:D29)</f>
        <v>18.5</v>
      </c>
      <c r="K27" s="3">
        <f>MEDIAN(F24:F29)</f>
        <v>190.75</v>
      </c>
      <c r="L27" s="67">
        <f>MEDIAN(G24:G29)</f>
        <v>5.2999999999999999E-2</v>
      </c>
      <c r="N27" s="1" t="s">
        <v>15</v>
      </c>
      <c r="O27" s="1" t="s">
        <v>25</v>
      </c>
      <c r="P27" s="2">
        <v>0.375</v>
      </c>
      <c r="Q27" s="1">
        <v>20.3</v>
      </c>
      <c r="R27" s="40">
        <f t="shared" si="0"/>
        <v>68.540000000000006</v>
      </c>
      <c r="S27" s="38">
        <v>172.3</v>
      </c>
      <c r="T27" s="39" t="s">
        <v>93</v>
      </c>
      <c r="V27" s="65" t="s">
        <v>88</v>
      </c>
      <c r="W27" s="1">
        <f>MEDIAN(Q24:Q29)</f>
        <v>15.1</v>
      </c>
      <c r="X27" s="3">
        <f>MEDIAN(S24:S29)</f>
        <v>222.85000000000002</v>
      </c>
      <c r="Y27" s="1">
        <f>MEDIAN(T24:T29)</f>
        <v>0.151</v>
      </c>
      <c r="AA27" s="1" t="s">
        <v>15</v>
      </c>
      <c r="AB27" s="1" t="s">
        <v>26</v>
      </c>
      <c r="AC27" s="74" t="s">
        <v>93</v>
      </c>
      <c r="AD27" s="39" t="s">
        <v>93</v>
      </c>
      <c r="AE27" s="59" t="s">
        <v>93</v>
      </c>
      <c r="AF27" s="39" t="s">
        <v>93</v>
      </c>
      <c r="AG27" s="39" t="s">
        <v>93</v>
      </c>
      <c r="AI27" s="65" t="s">
        <v>88</v>
      </c>
      <c r="AJ27" s="3" t="e">
        <f>MEDIAN(AD24:AD29)</f>
        <v>#NUM!</v>
      </c>
      <c r="AK27" s="1" t="e">
        <f>MEDIAN(AF24:AF29)</f>
        <v>#NUM!</v>
      </c>
      <c r="AL27" s="1" t="e">
        <f>MEDIAN(AG24:AG29)</f>
        <v>#NUM!</v>
      </c>
    </row>
    <row r="28" spans="1:38" x14ac:dyDescent="0.25">
      <c r="A28" s="1" t="s">
        <v>16</v>
      </c>
      <c r="B28" s="1" t="s">
        <v>24</v>
      </c>
      <c r="C28" s="2">
        <v>0.48958333333333331</v>
      </c>
      <c r="D28" s="3">
        <v>20</v>
      </c>
      <c r="E28" s="38">
        <f t="shared" si="1"/>
        <v>68</v>
      </c>
      <c r="F28" s="37">
        <v>260.2</v>
      </c>
      <c r="G28" s="39" t="s">
        <v>93</v>
      </c>
      <c r="H28" s="62"/>
      <c r="I28" s="65" t="s">
        <v>89</v>
      </c>
      <c r="J28" s="3">
        <f>J25-J26</f>
        <v>11.5</v>
      </c>
      <c r="K28" s="3">
        <f>K25-K26</f>
        <v>387.8</v>
      </c>
      <c r="L28" s="1">
        <f>L25-L26</f>
        <v>0.10400000000000001</v>
      </c>
      <c r="N28" s="1" t="s">
        <v>16</v>
      </c>
      <c r="O28" s="1" t="s">
        <v>25</v>
      </c>
      <c r="P28" s="42">
        <v>0.39583333333333331</v>
      </c>
      <c r="Q28" s="40">
        <v>16</v>
      </c>
      <c r="R28" s="40">
        <f t="shared" si="0"/>
        <v>60.8</v>
      </c>
      <c r="S28" s="6">
        <v>209.8</v>
      </c>
      <c r="T28" s="39" t="s">
        <v>93</v>
      </c>
      <c r="V28" s="65" t="s">
        <v>89</v>
      </c>
      <c r="W28" s="3">
        <f>W25-W26</f>
        <v>9.4999999999999982</v>
      </c>
      <c r="X28" s="1">
        <f>X25-X26</f>
        <v>349.5</v>
      </c>
      <c r="Y28" s="1">
        <f>Y25-Y26</f>
        <v>0.161</v>
      </c>
      <c r="AA28" s="1" t="s">
        <v>16</v>
      </c>
      <c r="AB28" s="1" t="s">
        <v>26</v>
      </c>
      <c r="AC28" s="74" t="s">
        <v>93</v>
      </c>
      <c r="AD28" s="39" t="s">
        <v>93</v>
      </c>
      <c r="AE28" s="59" t="s">
        <v>93</v>
      </c>
      <c r="AF28" s="39" t="s">
        <v>93</v>
      </c>
      <c r="AG28" s="39" t="s">
        <v>93</v>
      </c>
      <c r="AI28" s="65" t="s">
        <v>89</v>
      </c>
      <c r="AJ28" s="3">
        <f>AJ25-AJ26</f>
        <v>0</v>
      </c>
      <c r="AK28" s="3">
        <f>AK25-AK26</f>
        <v>0</v>
      </c>
      <c r="AL28" s="36">
        <f>AL25-AL26</f>
        <v>0</v>
      </c>
    </row>
    <row r="29" spans="1:38" x14ac:dyDescent="0.25">
      <c r="A29" s="1" t="s">
        <v>17</v>
      </c>
      <c r="B29" s="1" t="s">
        <v>24</v>
      </c>
      <c r="C29" s="2">
        <v>0.50694444444444442</v>
      </c>
      <c r="D29" s="3">
        <v>17</v>
      </c>
      <c r="E29" s="38">
        <f t="shared" si="1"/>
        <v>62.6</v>
      </c>
      <c r="F29" s="37">
        <v>248.1</v>
      </c>
      <c r="G29" s="39" t="s">
        <v>93</v>
      </c>
      <c r="H29" s="61"/>
      <c r="N29" s="1" t="s">
        <v>17</v>
      </c>
      <c r="O29" s="1" t="s">
        <v>25</v>
      </c>
      <c r="P29" s="2">
        <v>0.42708333333333331</v>
      </c>
      <c r="Q29" s="3">
        <v>11.6</v>
      </c>
      <c r="R29" s="40">
        <f t="shared" si="0"/>
        <v>52.879999999999995</v>
      </c>
      <c r="S29" s="57">
        <v>435.2</v>
      </c>
      <c r="T29" s="92" t="s">
        <v>93</v>
      </c>
      <c r="AA29" s="1" t="s">
        <v>17</v>
      </c>
      <c r="AB29" s="1" t="s">
        <v>26</v>
      </c>
      <c r="AC29" s="74" t="s">
        <v>93</v>
      </c>
      <c r="AD29" s="39" t="s">
        <v>93</v>
      </c>
      <c r="AE29" s="59" t="s">
        <v>93</v>
      </c>
      <c r="AF29" s="39" t="s">
        <v>93</v>
      </c>
      <c r="AG29" s="39" t="s">
        <v>93</v>
      </c>
    </row>
    <row r="30" spans="1:38" x14ac:dyDescent="0.25">
      <c r="A30" s="11"/>
      <c r="B30" s="11"/>
      <c r="C30" s="11"/>
      <c r="D30" s="11"/>
      <c r="E30" s="11"/>
      <c r="F30" s="13"/>
      <c r="G30" s="11"/>
      <c r="I30" s="66" t="s">
        <v>27</v>
      </c>
      <c r="J30" s="66" t="s">
        <v>4</v>
      </c>
      <c r="K30" s="66" t="s">
        <v>5</v>
      </c>
      <c r="L30" s="66" t="s">
        <v>6</v>
      </c>
      <c r="N30" s="11"/>
      <c r="O30" s="11"/>
      <c r="P30" s="11"/>
      <c r="Q30" s="11"/>
      <c r="R30" s="13"/>
      <c r="S30" s="13"/>
      <c r="T30" s="11"/>
      <c r="V30" s="66" t="s">
        <v>28</v>
      </c>
      <c r="W30" s="66" t="s">
        <v>4</v>
      </c>
      <c r="X30" s="66" t="s">
        <v>5</v>
      </c>
      <c r="Y30" s="66" t="s">
        <v>6</v>
      </c>
      <c r="AA30" s="11"/>
      <c r="AB30" s="11"/>
      <c r="AC30" s="11"/>
      <c r="AD30" s="11"/>
      <c r="AE30" s="13"/>
      <c r="AF30" s="13"/>
      <c r="AG30" s="11"/>
      <c r="AI30" s="66" t="s">
        <v>29</v>
      </c>
      <c r="AJ30" s="66" t="s">
        <v>4</v>
      </c>
      <c r="AK30" s="66" t="s">
        <v>5</v>
      </c>
      <c r="AL30" s="66" t="s">
        <v>6</v>
      </c>
    </row>
    <row r="31" spans="1:38" x14ac:dyDescent="0.25">
      <c r="A31" s="1" t="s">
        <v>9</v>
      </c>
      <c r="B31" s="1" t="s">
        <v>27</v>
      </c>
      <c r="C31" s="50">
        <v>0.51041666666666663</v>
      </c>
      <c r="D31" s="48">
        <v>13.7</v>
      </c>
      <c r="E31" s="48">
        <f t="shared" si="1"/>
        <v>56.66</v>
      </c>
      <c r="F31" s="48">
        <v>172.3</v>
      </c>
      <c r="G31" s="41">
        <v>0.106</v>
      </c>
      <c r="I31" s="65" t="s">
        <v>85</v>
      </c>
      <c r="J31" s="3">
        <f>AVERAGE(D31:D36)</f>
        <v>16.7</v>
      </c>
      <c r="K31" s="3">
        <f>AVERAGE(F31:F36)</f>
        <v>178.43333333333337</v>
      </c>
      <c r="L31" s="1">
        <f>AVERAGE(G31:G36)</f>
        <v>0.11633333333333333</v>
      </c>
      <c r="N31" s="1" t="s">
        <v>9</v>
      </c>
      <c r="O31" s="1" t="s">
        <v>28</v>
      </c>
      <c r="P31" s="50">
        <v>0.59722222222222221</v>
      </c>
      <c r="Q31" s="48">
        <v>16</v>
      </c>
      <c r="R31" s="40">
        <f t="shared" si="0"/>
        <v>60.8</v>
      </c>
      <c r="S31" s="41">
        <v>613.1</v>
      </c>
      <c r="T31" s="41">
        <v>0.126</v>
      </c>
      <c r="V31" s="65" t="s">
        <v>85</v>
      </c>
      <c r="W31" s="3">
        <f>AVERAGE(Q31:Q36)</f>
        <v>18.933333333333334</v>
      </c>
      <c r="X31" s="3">
        <f>AVERAGE(S31:S36)</f>
        <v>1241.2</v>
      </c>
      <c r="Y31" s="36">
        <f>AVERAGE(T31:T36)</f>
        <v>0.15433333333333332</v>
      </c>
      <c r="AA31" s="1" t="s">
        <v>9</v>
      </c>
      <c r="AB31" s="1" t="s">
        <v>29</v>
      </c>
      <c r="AC31" s="50">
        <v>0.64236111111111105</v>
      </c>
      <c r="AD31" s="6">
        <v>17.100000000000001</v>
      </c>
      <c r="AE31" s="48">
        <f t="shared" si="2"/>
        <v>62.78</v>
      </c>
      <c r="AF31" s="6">
        <v>193.5</v>
      </c>
      <c r="AG31" s="41">
        <v>0.184</v>
      </c>
      <c r="AI31" s="65" t="s">
        <v>85</v>
      </c>
      <c r="AJ31" s="3">
        <f>AVERAGE(AD31:AD36)</f>
        <v>18.420000000000002</v>
      </c>
      <c r="AK31" s="3">
        <f>AVERAGE(AF31:AF36)</f>
        <v>431.82000000000005</v>
      </c>
      <c r="AL31" s="36">
        <f>AVERAGE(AG31:AG36)</f>
        <v>0.17349999999999999</v>
      </c>
    </row>
    <row r="32" spans="1:38" x14ac:dyDescent="0.25">
      <c r="A32" s="1" t="s">
        <v>13</v>
      </c>
      <c r="B32" s="1" t="s">
        <v>27</v>
      </c>
      <c r="C32" s="2">
        <v>0.51736111111111105</v>
      </c>
      <c r="D32" s="3">
        <v>15.6</v>
      </c>
      <c r="E32" s="38">
        <f t="shared" si="1"/>
        <v>60.08</v>
      </c>
      <c r="F32" s="37">
        <v>201.4</v>
      </c>
      <c r="G32" s="17">
        <v>0.157</v>
      </c>
      <c r="I32" s="65" t="s">
        <v>86</v>
      </c>
      <c r="J32" s="3">
        <f>MAX(D31:D36)</f>
        <v>20.8</v>
      </c>
      <c r="K32" s="3">
        <f>MAX(F31:F36)</f>
        <v>201.4</v>
      </c>
      <c r="L32" s="1">
        <f>MAX(G31:G36)</f>
        <v>0.157</v>
      </c>
      <c r="N32" s="1" t="s">
        <v>13</v>
      </c>
      <c r="O32" s="1" t="s">
        <v>28</v>
      </c>
      <c r="P32" s="2">
        <v>0.60416666666666663</v>
      </c>
      <c r="Q32" s="3">
        <v>18.7</v>
      </c>
      <c r="R32" s="40">
        <f t="shared" si="0"/>
        <v>65.66</v>
      </c>
      <c r="S32" s="96">
        <v>2419.1999999999998</v>
      </c>
      <c r="T32" s="17">
        <v>0.18099999999999999</v>
      </c>
      <c r="V32" s="65" t="s">
        <v>86</v>
      </c>
      <c r="W32" s="1">
        <f>MAX(Q31:Q36)</f>
        <v>24.3</v>
      </c>
      <c r="X32" s="1">
        <f>MAX(S31:S36)</f>
        <v>2419.1999999999998</v>
      </c>
      <c r="Y32" s="1">
        <f>MAX(T31:T36)</f>
        <v>0.18099999999999999</v>
      </c>
      <c r="AA32" s="1" t="s">
        <v>13</v>
      </c>
      <c r="AB32" s="1" t="s">
        <v>29</v>
      </c>
      <c r="AC32" s="74" t="s">
        <v>93</v>
      </c>
      <c r="AD32" s="39" t="s">
        <v>93</v>
      </c>
      <c r="AE32" s="59" t="s">
        <v>93</v>
      </c>
      <c r="AF32" s="39" t="s">
        <v>93</v>
      </c>
      <c r="AG32" s="39" t="s">
        <v>93</v>
      </c>
      <c r="AI32" s="65" t="s">
        <v>86</v>
      </c>
      <c r="AJ32" s="3">
        <f>MAX(AD31:AD36)</f>
        <v>23.2</v>
      </c>
      <c r="AK32" s="3">
        <f>MAX(AF31:AF36)</f>
        <v>727</v>
      </c>
      <c r="AL32" s="36">
        <f>MAX(AG31:AG36)</f>
        <v>0.184</v>
      </c>
    </row>
    <row r="33" spans="1:38" x14ac:dyDescent="0.25">
      <c r="A33" s="1" t="s">
        <v>14</v>
      </c>
      <c r="B33" s="1" t="s">
        <v>27</v>
      </c>
      <c r="C33" s="50">
        <v>0.45833333333333331</v>
      </c>
      <c r="D33" s="6">
        <v>20.8</v>
      </c>
      <c r="E33" s="38">
        <f t="shared" si="1"/>
        <v>69.44</v>
      </c>
      <c r="F33" s="6">
        <v>161.6</v>
      </c>
      <c r="G33" s="41">
        <v>8.5999999999999993E-2</v>
      </c>
      <c r="H33" s="62" t="s">
        <v>95</v>
      </c>
      <c r="I33" s="65" t="s">
        <v>87</v>
      </c>
      <c r="J33" s="3">
        <f>MIN(D31:D36)</f>
        <v>13.7</v>
      </c>
      <c r="K33" s="3">
        <f>MIN(F31:F36)</f>
        <v>161.6</v>
      </c>
      <c r="L33" s="1">
        <f>MIN(G31:G36)</f>
        <v>8.5999999999999993E-2</v>
      </c>
      <c r="N33" s="1" t="s">
        <v>14</v>
      </c>
      <c r="O33" s="1" t="s">
        <v>28</v>
      </c>
      <c r="P33" s="2">
        <v>0.53125</v>
      </c>
      <c r="Q33" s="3">
        <v>24.3</v>
      </c>
      <c r="R33" s="40">
        <f t="shared" si="0"/>
        <v>75.740000000000009</v>
      </c>
      <c r="S33" s="57">
        <v>2419.1999999999998</v>
      </c>
      <c r="T33" s="17">
        <v>0.156</v>
      </c>
      <c r="U33" s="62" t="s">
        <v>95</v>
      </c>
      <c r="V33" s="65" t="s">
        <v>87</v>
      </c>
      <c r="W33" s="1">
        <f>MIN(Q31:Q36)</f>
        <v>13.8</v>
      </c>
      <c r="X33" s="1">
        <f>MIN(S31:S36)</f>
        <v>461.1</v>
      </c>
      <c r="Y33" s="1">
        <f>MIN(T31:T36)</f>
        <v>0.126</v>
      </c>
      <c r="AA33" s="1" t="s">
        <v>14</v>
      </c>
      <c r="AB33" s="1" t="s">
        <v>29</v>
      </c>
      <c r="AC33" s="2">
        <v>0.58333333333333337</v>
      </c>
      <c r="AD33" s="3">
        <v>23.2</v>
      </c>
      <c r="AE33" s="48">
        <f t="shared" si="2"/>
        <v>73.759999999999991</v>
      </c>
      <c r="AF33" s="37">
        <v>260.3</v>
      </c>
      <c r="AG33" s="17">
        <v>0.16300000000000001</v>
      </c>
      <c r="AH33" s="62" t="s">
        <v>95</v>
      </c>
      <c r="AI33" s="65" t="s">
        <v>87</v>
      </c>
      <c r="AJ33" s="3">
        <f>MIN(AD31:AD36)</f>
        <v>13.7</v>
      </c>
      <c r="AK33" s="3">
        <f>MIN(AF31:AF36)</f>
        <v>193.5</v>
      </c>
      <c r="AL33" s="36">
        <f>MIN(AG31:AG36)</f>
        <v>0.16300000000000001</v>
      </c>
    </row>
    <row r="34" spans="1:38" x14ac:dyDescent="0.25">
      <c r="A34" s="1" t="s">
        <v>15</v>
      </c>
      <c r="B34" s="1" t="s">
        <v>27</v>
      </c>
      <c r="C34" s="74" t="s">
        <v>93</v>
      </c>
      <c r="D34" s="59" t="s">
        <v>93</v>
      </c>
      <c r="E34" s="59" t="s">
        <v>93</v>
      </c>
      <c r="F34" s="39" t="s">
        <v>93</v>
      </c>
      <c r="G34" s="39" t="s">
        <v>93</v>
      </c>
      <c r="I34" s="65" t="s">
        <v>88</v>
      </c>
      <c r="J34" s="3">
        <f>MEDIAN(D31:D36)</f>
        <v>15.6</v>
      </c>
      <c r="K34" s="3">
        <f>MEDIAN(F31:F36)</f>
        <v>172.3</v>
      </c>
      <c r="L34" s="1">
        <f>MEDIAN(G31:G36)</f>
        <v>0.106</v>
      </c>
      <c r="N34" s="1" t="s">
        <v>15</v>
      </c>
      <c r="O34" s="1" t="s">
        <v>28</v>
      </c>
      <c r="P34" s="2">
        <v>0.5625</v>
      </c>
      <c r="Q34" s="3">
        <v>22</v>
      </c>
      <c r="R34" s="40">
        <f t="shared" si="0"/>
        <v>71.599999999999994</v>
      </c>
      <c r="S34" s="17">
        <v>461.1</v>
      </c>
      <c r="T34" s="39" t="s">
        <v>93</v>
      </c>
      <c r="V34" s="65" t="s">
        <v>88</v>
      </c>
      <c r="W34" s="3">
        <f>MEDIAN(Q31:Q36)</f>
        <v>18.75</v>
      </c>
      <c r="X34" s="3">
        <f>MEDIAN(S31:S36)</f>
        <v>829.65000000000009</v>
      </c>
      <c r="Y34" s="1">
        <f>MEDIAN(T31:T36)</f>
        <v>0.156</v>
      </c>
      <c r="AA34" s="1" t="s">
        <v>15</v>
      </c>
      <c r="AB34" s="1" t="s">
        <v>29</v>
      </c>
      <c r="AC34" s="50">
        <v>0.61805555555555558</v>
      </c>
      <c r="AD34" s="6">
        <v>20.5</v>
      </c>
      <c r="AE34" s="48">
        <f t="shared" si="2"/>
        <v>68.900000000000006</v>
      </c>
      <c r="AF34" s="41">
        <v>461.1</v>
      </c>
      <c r="AG34" s="39" t="s">
        <v>93</v>
      </c>
      <c r="AI34" s="65" t="s">
        <v>88</v>
      </c>
      <c r="AJ34" s="3">
        <f>MEDIAN(AD31:AD36)</f>
        <v>17.600000000000001</v>
      </c>
      <c r="AK34" s="1">
        <f>MEDIAN(AF31:AF36)</f>
        <v>461.1</v>
      </c>
      <c r="AL34" s="1">
        <f>MEDIAN(AG31:AG36)</f>
        <v>0.17349999999999999</v>
      </c>
    </row>
    <row r="35" spans="1:38" x14ac:dyDescent="0.25">
      <c r="A35" s="1" t="s">
        <v>16</v>
      </c>
      <c r="B35" s="1" t="s">
        <v>27</v>
      </c>
      <c r="C35" s="74" t="s">
        <v>93</v>
      </c>
      <c r="D35" s="59" t="s">
        <v>93</v>
      </c>
      <c r="E35" s="59" t="s">
        <v>93</v>
      </c>
      <c r="F35" s="39" t="s">
        <v>93</v>
      </c>
      <c r="G35" s="39" t="s">
        <v>93</v>
      </c>
      <c r="I35" s="65" t="s">
        <v>89</v>
      </c>
      <c r="J35" s="3">
        <f>J32-J33</f>
        <v>7.1000000000000014</v>
      </c>
      <c r="K35" s="3">
        <f>K32-K33</f>
        <v>39.800000000000011</v>
      </c>
      <c r="L35" s="1">
        <f>L32-L33</f>
        <v>7.1000000000000008E-2</v>
      </c>
      <c r="N35" s="1" t="s">
        <v>16</v>
      </c>
      <c r="O35" s="1" t="s">
        <v>28</v>
      </c>
      <c r="P35" s="2">
        <v>0.59375</v>
      </c>
      <c r="Q35" s="1">
        <v>18.8</v>
      </c>
      <c r="R35" s="40">
        <f t="shared" si="0"/>
        <v>65.84</v>
      </c>
      <c r="S35" s="17">
        <v>1046.2</v>
      </c>
      <c r="T35" s="39" t="s">
        <v>93</v>
      </c>
      <c r="V35" s="65" t="s">
        <v>89</v>
      </c>
      <c r="W35" s="1">
        <f>W32-W33</f>
        <v>10.5</v>
      </c>
      <c r="X35" s="1">
        <f>X32-X33</f>
        <v>1958.1</v>
      </c>
      <c r="Y35" s="1">
        <f>Y32-Y33</f>
        <v>5.4999999999999993E-2</v>
      </c>
      <c r="AA35" s="1" t="s">
        <v>16</v>
      </c>
      <c r="AB35" s="1" t="s">
        <v>29</v>
      </c>
      <c r="AC35" s="2">
        <v>0.63888888888888895</v>
      </c>
      <c r="AD35" s="1">
        <v>17.600000000000001</v>
      </c>
      <c r="AE35" s="48">
        <f t="shared" si="2"/>
        <v>63.68</v>
      </c>
      <c r="AF35" s="57">
        <v>517.20000000000005</v>
      </c>
      <c r="AG35" s="39" t="s">
        <v>93</v>
      </c>
      <c r="AI35" s="65" t="s">
        <v>89</v>
      </c>
      <c r="AJ35" s="3">
        <f>AJ32-AJ33</f>
        <v>9.5</v>
      </c>
      <c r="AK35" s="3">
        <f>AK32-AK33</f>
        <v>533.5</v>
      </c>
      <c r="AL35" s="36">
        <f>AL32-AL33</f>
        <v>2.0999999999999991E-2</v>
      </c>
    </row>
    <row r="36" spans="1:38" x14ac:dyDescent="0.25">
      <c r="A36" s="1" t="s">
        <v>17</v>
      </c>
      <c r="B36" s="1" t="s">
        <v>27</v>
      </c>
      <c r="C36" s="74" t="s">
        <v>93</v>
      </c>
      <c r="D36" s="59" t="s">
        <v>93</v>
      </c>
      <c r="E36" s="59" t="s">
        <v>93</v>
      </c>
      <c r="F36" s="39" t="s">
        <v>93</v>
      </c>
      <c r="G36" s="39" t="s">
        <v>93</v>
      </c>
      <c r="H36" s="5"/>
      <c r="N36" s="1" t="s">
        <v>17</v>
      </c>
      <c r="O36" s="1" t="s">
        <v>28</v>
      </c>
      <c r="P36" s="2">
        <v>0.58680555555555558</v>
      </c>
      <c r="Q36" s="3">
        <v>13.8</v>
      </c>
      <c r="R36" s="40">
        <f t="shared" si="0"/>
        <v>56.84</v>
      </c>
      <c r="S36" s="57">
        <v>488.4</v>
      </c>
      <c r="T36" s="39" t="s">
        <v>93</v>
      </c>
      <c r="AA36" s="1" t="s">
        <v>17</v>
      </c>
      <c r="AB36" s="1" t="s">
        <v>29</v>
      </c>
      <c r="AC36" s="50">
        <v>0.63888888888888895</v>
      </c>
      <c r="AD36" s="6">
        <v>13.7</v>
      </c>
      <c r="AE36" s="48">
        <f t="shared" si="2"/>
        <v>56.66</v>
      </c>
      <c r="AF36" s="45">
        <v>727</v>
      </c>
      <c r="AG36" s="39" t="s">
        <v>93</v>
      </c>
    </row>
    <row r="37" spans="1:38" x14ac:dyDescent="0.25">
      <c r="A37" s="11"/>
      <c r="B37" s="11"/>
      <c r="C37" s="11"/>
      <c r="D37" s="11"/>
      <c r="E37" s="11"/>
      <c r="F37" s="13"/>
      <c r="G37" s="11"/>
      <c r="I37" s="66" t="s">
        <v>30</v>
      </c>
      <c r="J37" s="66" t="s">
        <v>4</v>
      </c>
      <c r="K37" s="66" t="s">
        <v>5</v>
      </c>
      <c r="L37" s="66" t="s">
        <v>6</v>
      </c>
      <c r="N37" s="11"/>
      <c r="O37" s="11"/>
      <c r="P37" s="11"/>
      <c r="Q37" s="11"/>
      <c r="R37" s="13"/>
      <c r="S37" s="13"/>
      <c r="T37" s="11"/>
      <c r="V37" s="66" t="s">
        <v>31</v>
      </c>
      <c r="W37" s="66" t="s">
        <v>4</v>
      </c>
      <c r="X37" s="66" t="s">
        <v>5</v>
      </c>
      <c r="Y37" s="66" t="s">
        <v>6</v>
      </c>
      <c r="AA37" s="11"/>
      <c r="AB37" s="11"/>
      <c r="AC37" s="11"/>
      <c r="AD37" s="11"/>
      <c r="AE37" s="13"/>
      <c r="AF37" s="13"/>
      <c r="AG37" s="11"/>
      <c r="AI37" s="66" t="s">
        <v>32</v>
      </c>
      <c r="AJ37" s="66" t="s">
        <v>4</v>
      </c>
      <c r="AK37" s="66" t="s">
        <v>5</v>
      </c>
      <c r="AL37" s="66" t="s">
        <v>6</v>
      </c>
    </row>
    <row r="38" spans="1:38" x14ac:dyDescent="0.25">
      <c r="A38" s="1" t="s">
        <v>9</v>
      </c>
      <c r="B38" s="1" t="s">
        <v>30</v>
      </c>
      <c r="C38" s="2">
        <v>0.49652777777777773</v>
      </c>
      <c r="D38" s="1">
        <v>11.5</v>
      </c>
      <c r="E38" s="38">
        <f t="shared" si="1"/>
        <v>52.7</v>
      </c>
      <c r="F38" s="3">
        <v>81.3</v>
      </c>
      <c r="G38" s="37">
        <v>6.4000000000000001E-2</v>
      </c>
      <c r="I38" s="65" t="s">
        <v>85</v>
      </c>
      <c r="J38" s="3">
        <f>AVERAGE(D38:D43)</f>
        <v>16.266666666666669</v>
      </c>
      <c r="K38" s="3">
        <f>AVERAGE(F38:F43)</f>
        <v>181.88333333333333</v>
      </c>
      <c r="L38" s="36">
        <f>AVERAGE(G38:G43)</f>
        <v>8.666666666666667E-2</v>
      </c>
      <c r="N38" s="1" t="s">
        <v>9</v>
      </c>
      <c r="O38" s="1" t="s">
        <v>31</v>
      </c>
      <c r="P38" s="2">
        <v>0.61111111111111105</v>
      </c>
      <c r="Q38" s="1">
        <v>17.600000000000001</v>
      </c>
      <c r="R38" s="40">
        <f t="shared" si="0"/>
        <v>63.68</v>
      </c>
      <c r="S38" s="57">
        <v>435.2</v>
      </c>
      <c r="T38" s="17">
        <v>0.14199999999999999</v>
      </c>
      <c r="V38" s="65" t="s">
        <v>85</v>
      </c>
      <c r="W38" s="3">
        <f>AVERAGE(Q38:Q43)</f>
        <v>20.399999999999999</v>
      </c>
      <c r="X38" s="3">
        <f>AVERAGE(S38:S43)</f>
        <v>509.25</v>
      </c>
      <c r="Y38" s="36">
        <f>AVERAGE(T38:T43)</f>
        <v>0.152</v>
      </c>
      <c r="AA38" s="1" t="s">
        <v>9</v>
      </c>
      <c r="AB38" s="1" t="s">
        <v>32</v>
      </c>
      <c r="AC38" s="2">
        <v>0.63541666666666663</v>
      </c>
      <c r="AD38" s="1">
        <v>16.8</v>
      </c>
      <c r="AE38" s="48">
        <f t="shared" si="2"/>
        <v>62.24</v>
      </c>
      <c r="AF38" s="57">
        <v>410.6</v>
      </c>
      <c r="AG38" s="17">
        <v>0.16</v>
      </c>
      <c r="AI38" s="65" t="s">
        <v>85</v>
      </c>
      <c r="AJ38" s="3">
        <f>AVERAGE(AD38:AD43)</f>
        <v>19.54</v>
      </c>
      <c r="AK38" s="3">
        <f>AVERAGE(AF38:AF43)</f>
        <v>1004.4666666666667</v>
      </c>
      <c r="AL38" s="36">
        <f>AVERAGE(AG38:AG43)</f>
        <v>0.21233333333333335</v>
      </c>
    </row>
    <row r="39" spans="1:38" x14ac:dyDescent="0.25">
      <c r="A39" s="1" t="s">
        <v>13</v>
      </c>
      <c r="B39" s="1" t="s">
        <v>30</v>
      </c>
      <c r="C39" s="42">
        <v>0.5</v>
      </c>
      <c r="D39" s="31">
        <v>14.5</v>
      </c>
      <c r="E39" s="38">
        <f t="shared" si="1"/>
        <v>58.1</v>
      </c>
      <c r="F39" s="6">
        <v>111.9</v>
      </c>
      <c r="G39" s="41">
        <v>8.8999999999999996E-2</v>
      </c>
      <c r="I39" s="65" t="s">
        <v>86</v>
      </c>
      <c r="J39" s="3">
        <f>MAX(D38:D43)</f>
        <v>21.1</v>
      </c>
      <c r="K39" s="3">
        <f>MAX(F38:F43)</f>
        <v>365.4</v>
      </c>
      <c r="L39" s="1">
        <f>MAX(G38:G43)</f>
        <v>0.107</v>
      </c>
      <c r="N39" s="1" t="s">
        <v>13</v>
      </c>
      <c r="O39" s="1" t="s">
        <v>31</v>
      </c>
      <c r="P39" s="2">
        <v>0.62152777777777779</v>
      </c>
      <c r="Q39" s="3">
        <v>21.8</v>
      </c>
      <c r="R39" s="40">
        <f t="shared" si="0"/>
        <v>71.240000000000009</v>
      </c>
      <c r="S39" s="38">
        <v>172.3</v>
      </c>
      <c r="T39" s="17">
        <v>0.16200000000000001</v>
      </c>
      <c r="V39" s="65" t="s">
        <v>86</v>
      </c>
      <c r="W39" s="3">
        <f>MAX(Q38:Q43)</f>
        <v>22.8</v>
      </c>
      <c r="X39" s="1">
        <f>MAX(S38:S43)</f>
        <v>816.4</v>
      </c>
      <c r="Y39" s="67">
        <f>MAX(T38:T43)</f>
        <v>0.16200000000000001</v>
      </c>
      <c r="AA39" s="1" t="s">
        <v>13</v>
      </c>
      <c r="AB39" s="1" t="s">
        <v>32</v>
      </c>
      <c r="AC39" s="2">
        <v>0.64583333333333337</v>
      </c>
      <c r="AD39" s="3">
        <v>17.5</v>
      </c>
      <c r="AE39" s="48">
        <f t="shared" si="2"/>
        <v>63.5</v>
      </c>
      <c r="AF39" s="41">
        <v>547.5</v>
      </c>
      <c r="AG39" s="17">
        <v>0.186</v>
      </c>
      <c r="AI39" s="65" t="s">
        <v>86</v>
      </c>
      <c r="AJ39" s="3">
        <f>MAX(AD38:AD43)</f>
        <v>23.6</v>
      </c>
      <c r="AK39" s="3">
        <f>MAX(AF38:AF43)</f>
        <v>1986.3</v>
      </c>
      <c r="AL39" s="36">
        <f>MAX(AG38:AG43)</f>
        <v>0.29099999999999998</v>
      </c>
    </row>
    <row r="40" spans="1:38" x14ac:dyDescent="0.25">
      <c r="A40" s="1" t="s">
        <v>14</v>
      </c>
      <c r="B40" s="1" t="s">
        <v>30</v>
      </c>
      <c r="C40" s="2">
        <v>0.44444444444444442</v>
      </c>
      <c r="D40" s="3">
        <v>20.100000000000001</v>
      </c>
      <c r="E40" s="38">
        <f t="shared" si="1"/>
        <v>68.180000000000007</v>
      </c>
      <c r="F40" s="37">
        <v>166.4</v>
      </c>
      <c r="G40" s="17">
        <v>0.107</v>
      </c>
      <c r="H40" s="62" t="s">
        <v>95</v>
      </c>
      <c r="I40" s="65" t="s">
        <v>87</v>
      </c>
      <c r="J40" s="3">
        <f>MIN(D38:D43)</f>
        <v>11.5</v>
      </c>
      <c r="K40" s="3">
        <f>MIN(F38:F43)</f>
        <v>81.3</v>
      </c>
      <c r="L40" s="1">
        <f>MIN(G38:G43)</f>
        <v>6.4000000000000001E-2</v>
      </c>
      <c r="N40" s="1" t="s">
        <v>14</v>
      </c>
      <c r="O40" s="1" t="s">
        <v>31</v>
      </c>
      <c r="P40" s="74" t="s">
        <v>93</v>
      </c>
      <c r="Q40" s="59" t="s">
        <v>93</v>
      </c>
      <c r="R40" s="59" t="s">
        <v>93</v>
      </c>
      <c r="S40" s="39" t="s">
        <v>93</v>
      </c>
      <c r="T40" s="39" t="s">
        <v>93</v>
      </c>
      <c r="V40" s="65" t="s">
        <v>87</v>
      </c>
      <c r="W40" s="1">
        <f>MIN(Q38:Q43)</f>
        <v>17.600000000000001</v>
      </c>
      <c r="X40" s="1">
        <f>MIN(S38:S43)</f>
        <v>172.3</v>
      </c>
      <c r="Y40" s="1">
        <f>MIN(T38:T43)</f>
        <v>0.14199999999999999</v>
      </c>
      <c r="AA40" s="1" t="s">
        <v>14</v>
      </c>
      <c r="AB40" s="1" t="s">
        <v>32</v>
      </c>
      <c r="AC40" s="2">
        <v>0.57291666666666663</v>
      </c>
      <c r="AD40" s="3">
        <v>23.6</v>
      </c>
      <c r="AE40" s="48">
        <f t="shared" si="2"/>
        <v>74.48</v>
      </c>
      <c r="AF40" s="17">
        <v>1299.7</v>
      </c>
      <c r="AG40" s="17">
        <v>0.29099999999999998</v>
      </c>
      <c r="AH40" s="62" t="s">
        <v>95</v>
      </c>
      <c r="AI40" s="65" t="s">
        <v>87</v>
      </c>
      <c r="AJ40" s="3">
        <f>MIN(AD38:AD43)</f>
        <v>16.8</v>
      </c>
      <c r="AK40" s="3">
        <f>MIN(AF38:AF43)</f>
        <v>410.6</v>
      </c>
      <c r="AL40" s="36">
        <f>MIN(AG38:AG43)</f>
        <v>0.16</v>
      </c>
    </row>
    <row r="41" spans="1:38" x14ac:dyDescent="0.25">
      <c r="A41" s="1" t="s">
        <v>15</v>
      </c>
      <c r="B41" s="1" t="s">
        <v>30</v>
      </c>
      <c r="C41" s="2">
        <v>0.45833333333333331</v>
      </c>
      <c r="D41" s="1">
        <v>21.1</v>
      </c>
      <c r="E41" s="38">
        <f t="shared" si="1"/>
        <v>69.98</v>
      </c>
      <c r="F41" s="38">
        <v>238.2</v>
      </c>
      <c r="G41" s="39" t="s">
        <v>93</v>
      </c>
      <c r="I41" s="65" t="s">
        <v>88</v>
      </c>
      <c r="J41" s="3">
        <f>MEDIAN(D38:D43)</f>
        <v>15.85</v>
      </c>
      <c r="K41" s="3">
        <f>MEDIAN(F38:F43)</f>
        <v>147.25</v>
      </c>
      <c r="L41" s="1">
        <f>MEDIAN(G38:G43)</f>
        <v>8.8999999999999996E-2</v>
      </c>
      <c r="N41" s="1" t="s">
        <v>15</v>
      </c>
      <c r="O41" s="1" t="s">
        <v>31</v>
      </c>
      <c r="P41" s="2">
        <v>0.57638888888888895</v>
      </c>
      <c r="Q41" s="3">
        <v>22.8</v>
      </c>
      <c r="R41" s="40">
        <f t="shared" si="0"/>
        <v>73.040000000000006</v>
      </c>
      <c r="S41" s="17">
        <v>816.4</v>
      </c>
      <c r="T41" s="39" t="s">
        <v>93</v>
      </c>
      <c r="V41" s="65" t="s">
        <v>88</v>
      </c>
      <c r="W41" s="3">
        <f>MEDIAN(Q38:Q43)</f>
        <v>20.6</v>
      </c>
      <c r="X41" s="3">
        <f>MEDIAN(S38:S43)</f>
        <v>524.15</v>
      </c>
      <c r="Y41" s="36">
        <f>MEDIAN(T38:T43)</f>
        <v>0.152</v>
      </c>
      <c r="AA41" s="1" t="s">
        <v>15</v>
      </c>
      <c r="AB41" s="1" t="s">
        <v>32</v>
      </c>
      <c r="AC41" s="2">
        <v>0.61111111111111105</v>
      </c>
      <c r="AD41" s="1">
        <v>21.6</v>
      </c>
      <c r="AE41" s="48">
        <f t="shared" si="2"/>
        <v>70.88</v>
      </c>
      <c r="AF41" s="57">
        <v>579.4</v>
      </c>
      <c r="AG41" s="39" t="s">
        <v>93</v>
      </c>
      <c r="AI41" s="65" t="s">
        <v>88</v>
      </c>
      <c r="AJ41" s="3">
        <f>MEDIAN(AD38:AD43)</f>
        <v>18.2</v>
      </c>
      <c r="AK41" s="3">
        <f>MEDIAN(AF38:AF43)</f>
        <v>891.34999999999991</v>
      </c>
      <c r="AL41" s="36">
        <f>MEDIAN(AG38:AG43)</f>
        <v>0.186</v>
      </c>
    </row>
    <row r="42" spans="1:38" x14ac:dyDescent="0.25">
      <c r="A42" s="1" t="s">
        <v>16</v>
      </c>
      <c r="B42" s="1" t="s">
        <v>30</v>
      </c>
      <c r="C42" s="2">
        <v>0.47916666666666669</v>
      </c>
      <c r="D42" s="1">
        <v>17.2</v>
      </c>
      <c r="E42" s="38">
        <f t="shared" si="1"/>
        <v>62.959999999999994</v>
      </c>
      <c r="F42" s="37">
        <v>128.1</v>
      </c>
      <c r="G42" s="39" t="s">
        <v>93</v>
      </c>
      <c r="H42" s="62"/>
      <c r="I42" s="65" t="s">
        <v>89</v>
      </c>
      <c r="J42" s="3">
        <f>J39-J40</f>
        <v>9.6000000000000014</v>
      </c>
      <c r="K42" s="3">
        <f>K39-K40</f>
        <v>284.09999999999997</v>
      </c>
      <c r="L42" s="1">
        <f>L39-L40</f>
        <v>4.2999999999999997E-2</v>
      </c>
      <c r="N42" s="1" t="s">
        <v>16</v>
      </c>
      <c r="O42" s="1" t="s">
        <v>31</v>
      </c>
      <c r="P42" s="42">
        <v>0.61111111111111105</v>
      </c>
      <c r="Q42" s="40">
        <v>19.399999999999999</v>
      </c>
      <c r="R42" s="40">
        <f t="shared" si="0"/>
        <v>66.92</v>
      </c>
      <c r="S42" s="45">
        <v>613.1</v>
      </c>
      <c r="T42" s="39" t="s">
        <v>93</v>
      </c>
      <c r="V42" s="65" t="s">
        <v>89</v>
      </c>
      <c r="W42" s="1">
        <f>W39-W40</f>
        <v>5.1999999999999993</v>
      </c>
      <c r="X42" s="1">
        <f>X39-X40</f>
        <v>644.09999999999991</v>
      </c>
      <c r="Y42" s="1">
        <f>Y39-Y40</f>
        <v>2.0000000000000018E-2</v>
      </c>
      <c r="AA42" s="1" t="s">
        <v>16</v>
      </c>
      <c r="AB42" s="1" t="s">
        <v>32</v>
      </c>
      <c r="AC42" s="2">
        <v>0.63194444444444442</v>
      </c>
      <c r="AD42" s="1">
        <v>18.2</v>
      </c>
      <c r="AE42" s="48">
        <f t="shared" si="2"/>
        <v>64.759999999999991</v>
      </c>
      <c r="AF42" s="57">
        <v>1986.3</v>
      </c>
      <c r="AG42" s="39" t="s">
        <v>93</v>
      </c>
      <c r="AI42" s="65" t="s">
        <v>89</v>
      </c>
      <c r="AJ42" s="3">
        <f>AJ39-AJ40</f>
        <v>6.8000000000000007</v>
      </c>
      <c r="AK42" s="3">
        <f>AK39-AK40</f>
        <v>1575.6999999999998</v>
      </c>
      <c r="AL42" s="36">
        <f>AL39-AL40</f>
        <v>0.13099999999999998</v>
      </c>
    </row>
    <row r="43" spans="1:38" x14ac:dyDescent="0.25">
      <c r="A43" s="1" t="s">
        <v>17</v>
      </c>
      <c r="B43" s="1" t="s">
        <v>30</v>
      </c>
      <c r="C43" s="2">
        <v>0.49305555555555558</v>
      </c>
      <c r="D43" s="1">
        <v>13.2</v>
      </c>
      <c r="E43" s="38">
        <f t="shared" si="1"/>
        <v>55.76</v>
      </c>
      <c r="F43" s="37">
        <v>365.4</v>
      </c>
      <c r="G43" s="39" t="s">
        <v>93</v>
      </c>
      <c r="H43" s="19"/>
      <c r="N43" s="1" t="s">
        <v>17</v>
      </c>
      <c r="O43" s="1" t="s">
        <v>31</v>
      </c>
      <c r="P43" s="33" t="s">
        <v>93</v>
      </c>
      <c r="Q43" s="35" t="s">
        <v>93</v>
      </c>
      <c r="R43" s="59" t="s">
        <v>93</v>
      </c>
      <c r="S43" s="39" t="s">
        <v>93</v>
      </c>
      <c r="T43" s="39" t="s">
        <v>93</v>
      </c>
      <c r="AA43" s="1" t="s">
        <v>17</v>
      </c>
      <c r="AB43" s="1" t="s">
        <v>32</v>
      </c>
      <c r="AC43" s="2">
        <v>0.62847222222222221</v>
      </c>
      <c r="AD43" s="34" t="s">
        <v>93</v>
      </c>
      <c r="AE43" s="59" t="s">
        <v>93</v>
      </c>
      <c r="AF43" s="17">
        <v>1203.3</v>
      </c>
      <c r="AG43" s="39" t="s">
        <v>93</v>
      </c>
    </row>
    <row r="44" spans="1:38" x14ac:dyDescent="0.25">
      <c r="A44" s="11"/>
      <c r="B44" s="11"/>
      <c r="C44" s="11"/>
      <c r="D44" s="11"/>
      <c r="E44" s="11"/>
      <c r="F44" s="13"/>
      <c r="G44" s="11"/>
      <c r="I44" s="66" t="s">
        <v>33</v>
      </c>
      <c r="J44" s="66" t="s">
        <v>4</v>
      </c>
      <c r="K44" s="66" t="s">
        <v>5</v>
      </c>
      <c r="L44" s="66" t="s">
        <v>6</v>
      </c>
      <c r="N44" s="11"/>
      <c r="O44" s="11"/>
      <c r="P44" s="11"/>
      <c r="Q44" s="11"/>
      <c r="R44" s="13"/>
      <c r="S44" s="13"/>
      <c r="T44" s="11"/>
      <c r="V44" s="66" t="s">
        <v>34</v>
      </c>
      <c r="W44" s="66" t="s">
        <v>4</v>
      </c>
      <c r="X44" s="66" t="s">
        <v>5</v>
      </c>
      <c r="Y44" s="66" t="s">
        <v>6</v>
      </c>
      <c r="AA44" s="11"/>
      <c r="AB44" s="11"/>
      <c r="AC44" s="11"/>
      <c r="AD44" s="11"/>
      <c r="AE44" s="13"/>
      <c r="AF44" s="13"/>
      <c r="AG44" s="11"/>
      <c r="AI44" s="66" t="s">
        <v>35</v>
      </c>
      <c r="AJ44" s="66" t="s">
        <v>4</v>
      </c>
      <c r="AK44" s="66" t="s">
        <v>5</v>
      </c>
      <c r="AL44" s="66" t="s">
        <v>6</v>
      </c>
    </row>
    <row r="45" spans="1:38" x14ac:dyDescent="0.25">
      <c r="A45" s="1" t="s">
        <v>9</v>
      </c>
      <c r="B45" s="1" t="s">
        <v>33</v>
      </c>
      <c r="C45" s="2">
        <v>0.4861111111111111</v>
      </c>
      <c r="D45" s="1">
        <v>12.4</v>
      </c>
      <c r="E45" s="38">
        <f t="shared" si="1"/>
        <v>54.32</v>
      </c>
      <c r="F45" s="3">
        <v>56.5</v>
      </c>
      <c r="G45" s="37">
        <v>7.2999999999999995E-2</v>
      </c>
      <c r="I45" s="65" t="s">
        <v>85</v>
      </c>
      <c r="J45" s="3">
        <f>AVERAGE(D45:D50)</f>
        <v>17.060000000000002</v>
      </c>
      <c r="K45" s="3">
        <f>AVERAGE(F45:F50)</f>
        <v>232.82</v>
      </c>
      <c r="L45" s="36">
        <f>AVERAGE(G45:G50)</f>
        <v>0.10199999999999999</v>
      </c>
      <c r="N45" s="1" t="s">
        <v>9</v>
      </c>
      <c r="O45" s="1" t="s">
        <v>34</v>
      </c>
      <c r="P45" s="2">
        <v>0.38541666666666669</v>
      </c>
      <c r="Q45" s="3">
        <v>14</v>
      </c>
      <c r="R45" s="40">
        <f t="shared" si="0"/>
        <v>57.2</v>
      </c>
      <c r="S45" s="37">
        <v>166.4</v>
      </c>
      <c r="T45" s="17">
        <v>0.13700000000000001</v>
      </c>
      <c r="V45" s="65" t="s">
        <v>85</v>
      </c>
      <c r="W45" s="3">
        <f>AVERAGE(Q45:Q50)</f>
        <v>15.700000000000001</v>
      </c>
      <c r="X45" s="3">
        <f>AVERAGE(S45:S50)</f>
        <v>562.96666666666658</v>
      </c>
      <c r="Y45" s="36">
        <f>AVERAGE(T45:T50)</f>
        <v>0.16500000000000001</v>
      </c>
      <c r="AA45" s="1" t="s">
        <v>9</v>
      </c>
      <c r="AB45" s="1" t="s">
        <v>35</v>
      </c>
      <c r="AC45" s="2">
        <v>0.65277777777777779</v>
      </c>
      <c r="AD45" s="1">
        <v>18.600000000000001</v>
      </c>
      <c r="AE45" s="48">
        <f t="shared" si="2"/>
        <v>65.48</v>
      </c>
      <c r="AF45" s="37">
        <v>155.30000000000001</v>
      </c>
      <c r="AG45" s="17">
        <v>0.153</v>
      </c>
      <c r="AI45" s="65" t="s">
        <v>85</v>
      </c>
      <c r="AJ45" s="3">
        <f>AVERAGE(AD45:AD50)</f>
        <v>20.416666666666664</v>
      </c>
      <c r="AK45" s="3">
        <f>AVERAGE(AF45:AF50)</f>
        <v>283.81666666666666</v>
      </c>
      <c r="AL45" s="36">
        <f>AVERAGE(AG45:AG50)</f>
        <v>0.22500000000000001</v>
      </c>
    </row>
    <row r="46" spans="1:38" x14ac:dyDescent="0.25">
      <c r="A46" s="1" t="s">
        <v>13</v>
      </c>
      <c r="B46" s="1" t="s">
        <v>33</v>
      </c>
      <c r="C46" s="2">
        <v>0.4861111111111111</v>
      </c>
      <c r="D46" s="1">
        <v>14.9</v>
      </c>
      <c r="E46" s="38">
        <f t="shared" si="1"/>
        <v>58.82</v>
      </c>
      <c r="F46" s="38">
        <v>88.4</v>
      </c>
      <c r="G46" s="17">
        <v>0.106</v>
      </c>
      <c r="I46" s="65" t="s">
        <v>86</v>
      </c>
      <c r="J46" s="3">
        <f>MAX(D45:D50)</f>
        <v>20.8</v>
      </c>
      <c r="K46" s="3">
        <f>MAX(F45:F50)</f>
        <v>648.79999999999995</v>
      </c>
      <c r="L46" s="1">
        <f>MAX(G45:G50)</f>
        <v>0.127</v>
      </c>
      <c r="N46" s="1" t="s">
        <v>13</v>
      </c>
      <c r="O46" s="1" t="s">
        <v>34</v>
      </c>
      <c r="P46" s="2">
        <v>0.37847222222222227</v>
      </c>
      <c r="Q46" s="3">
        <v>15</v>
      </c>
      <c r="R46" s="40">
        <f t="shared" si="0"/>
        <v>59</v>
      </c>
      <c r="S46" s="38">
        <v>240</v>
      </c>
      <c r="T46" s="17">
        <v>0.19700000000000001</v>
      </c>
      <c r="V46" s="65" t="s">
        <v>86</v>
      </c>
      <c r="W46" s="1">
        <f>MAX(Q45:Q50)</f>
        <v>20.7</v>
      </c>
      <c r="X46" s="1">
        <f>MAX(S45:S50)</f>
        <v>1046.2</v>
      </c>
      <c r="Y46" s="1">
        <f>MAX(T45:T50)</f>
        <v>0.19700000000000001</v>
      </c>
      <c r="AA46" s="1" t="s">
        <v>13</v>
      </c>
      <c r="AB46" s="1" t="s">
        <v>35</v>
      </c>
      <c r="AC46" s="2">
        <v>0.65625</v>
      </c>
      <c r="AD46" s="3">
        <v>20.5</v>
      </c>
      <c r="AE46" s="48">
        <f t="shared" si="2"/>
        <v>68.900000000000006</v>
      </c>
      <c r="AF46" s="41">
        <v>517.20000000000005</v>
      </c>
      <c r="AG46" s="17">
        <v>0.25</v>
      </c>
      <c r="AI46" s="65" t="s">
        <v>86</v>
      </c>
      <c r="AJ46" s="3">
        <f>MAX(AD45:AD50)</f>
        <v>26.6</v>
      </c>
      <c r="AK46" s="3">
        <f>MAX(AF45:AF50)</f>
        <v>517.20000000000005</v>
      </c>
      <c r="AL46" s="36">
        <f>MAX(AG45:AG50)</f>
        <v>0.27200000000000002</v>
      </c>
    </row>
    <row r="47" spans="1:38" x14ac:dyDescent="0.25">
      <c r="A47" s="1" t="s">
        <v>14</v>
      </c>
      <c r="B47" s="1" t="s">
        <v>33</v>
      </c>
      <c r="C47" s="2">
        <v>0.43055555555555558</v>
      </c>
      <c r="D47" s="3">
        <v>20.6</v>
      </c>
      <c r="E47" s="38">
        <f t="shared" si="1"/>
        <v>69.08</v>
      </c>
      <c r="F47" s="37">
        <v>122.3</v>
      </c>
      <c r="G47" s="17">
        <v>0.127</v>
      </c>
      <c r="H47" s="62" t="s">
        <v>95</v>
      </c>
      <c r="I47" s="65" t="s">
        <v>87</v>
      </c>
      <c r="J47" s="3">
        <f>MIN(D45:D50)</f>
        <v>12.4</v>
      </c>
      <c r="K47" s="3">
        <f>MIN(F45:F50)</f>
        <v>56.5</v>
      </c>
      <c r="L47" s="1">
        <f>MIN(G45:G50)</f>
        <v>7.2999999999999995E-2</v>
      </c>
      <c r="N47" s="1" t="s">
        <v>14</v>
      </c>
      <c r="O47" s="1" t="s">
        <v>34</v>
      </c>
      <c r="P47" s="2">
        <v>0.31597222222222221</v>
      </c>
      <c r="Q47" s="3">
        <v>20.7</v>
      </c>
      <c r="R47" s="40">
        <f t="shared" si="0"/>
        <v>69.259999999999991</v>
      </c>
      <c r="S47" s="37">
        <v>365.4</v>
      </c>
      <c r="T47" s="17">
        <v>0.161</v>
      </c>
      <c r="U47" s="62" t="s">
        <v>95</v>
      </c>
      <c r="V47" s="65" t="s">
        <v>87</v>
      </c>
      <c r="W47" s="1">
        <f>MIN(Q45:Q50)</f>
        <v>10.7</v>
      </c>
      <c r="X47" s="1">
        <f>MIN(S45:S50)</f>
        <v>166.4</v>
      </c>
      <c r="Y47" s="1">
        <f>MIN(T45:T50)</f>
        <v>0.13700000000000001</v>
      </c>
      <c r="AA47" s="1" t="s">
        <v>14</v>
      </c>
      <c r="AB47" s="1" t="s">
        <v>35</v>
      </c>
      <c r="AC47" s="2">
        <v>0.59375</v>
      </c>
      <c r="AD47" s="1">
        <v>26.6</v>
      </c>
      <c r="AE47" s="48">
        <f t="shared" si="2"/>
        <v>79.88</v>
      </c>
      <c r="AF47" s="38">
        <v>137.6</v>
      </c>
      <c r="AG47" s="17">
        <v>0.27200000000000002</v>
      </c>
      <c r="AH47" s="62" t="s">
        <v>95</v>
      </c>
      <c r="AI47" s="65" t="s">
        <v>87</v>
      </c>
      <c r="AJ47" s="3">
        <f>MIN(AD45:AD50)</f>
        <v>14.3</v>
      </c>
      <c r="AK47" s="3">
        <f>MIN(AF45:AF50)</f>
        <v>137.6</v>
      </c>
      <c r="AL47" s="36">
        <f>MIN(AG45:AG50)</f>
        <v>0.153</v>
      </c>
    </row>
    <row r="48" spans="1:38" x14ac:dyDescent="0.25">
      <c r="A48" s="1" t="s">
        <v>15</v>
      </c>
      <c r="B48" s="1" t="s">
        <v>33</v>
      </c>
      <c r="C48" s="2">
        <v>0.44444444444444442</v>
      </c>
      <c r="D48" s="1">
        <v>20.8</v>
      </c>
      <c r="E48" s="38">
        <f t="shared" si="1"/>
        <v>69.44</v>
      </c>
      <c r="F48" s="57">
        <v>648.79999999999995</v>
      </c>
      <c r="G48" s="39" t="s">
        <v>93</v>
      </c>
      <c r="I48" s="65" t="s">
        <v>88</v>
      </c>
      <c r="J48" s="3">
        <f>MEDIAN(D45:D50)</f>
        <v>16.600000000000001</v>
      </c>
      <c r="K48" s="3">
        <f>MEDIAN(F45:F50)</f>
        <v>122.3</v>
      </c>
      <c r="L48" s="36">
        <f>MEDIAN(G45:G50)</f>
        <v>0.106</v>
      </c>
      <c r="N48" s="1" t="s">
        <v>15</v>
      </c>
      <c r="O48" s="1" t="s">
        <v>34</v>
      </c>
      <c r="P48" s="2">
        <v>0.33680555555555558</v>
      </c>
      <c r="Q48" s="3">
        <v>19.3</v>
      </c>
      <c r="R48" s="40">
        <f t="shared" si="0"/>
        <v>66.740000000000009</v>
      </c>
      <c r="S48" s="17">
        <v>579.4</v>
      </c>
      <c r="T48" s="39" t="s">
        <v>93</v>
      </c>
      <c r="V48" s="65" t="s">
        <v>88</v>
      </c>
      <c r="W48" s="3">
        <f>MEDIAN(Q45:Q50)</f>
        <v>14.75</v>
      </c>
      <c r="X48" s="3">
        <f>MEDIAN(S45:S50)</f>
        <v>472.4</v>
      </c>
      <c r="Y48" s="67">
        <f>MEDIAN(T45:T50)</f>
        <v>0.161</v>
      </c>
      <c r="AA48" s="1" t="s">
        <v>15</v>
      </c>
      <c r="AB48" s="1" t="s">
        <v>35</v>
      </c>
      <c r="AC48" s="2">
        <v>0.63194444444444442</v>
      </c>
      <c r="AD48" s="1">
        <v>22.4</v>
      </c>
      <c r="AE48" s="48">
        <f t="shared" si="2"/>
        <v>72.319999999999993</v>
      </c>
      <c r="AF48" s="38">
        <v>307.60000000000002</v>
      </c>
      <c r="AG48" s="39" t="s">
        <v>93</v>
      </c>
      <c r="AI48" s="65" t="s">
        <v>88</v>
      </c>
      <c r="AJ48" s="3">
        <f>MEDIAN(AD45:AD50)</f>
        <v>20.3</v>
      </c>
      <c r="AK48" s="1">
        <f>MEDIAN(AF45:AF50)</f>
        <v>231.45000000000002</v>
      </c>
      <c r="AL48" s="1">
        <f>MEDIAN(AG45:AG50)</f>
        <v>0.25</v>
      </c>
    </row>
    <row r="49" spans="1:38" x14ac:dyDescent="0.25">
      <c r="A49" s="1" t="s">
        <v>16</v>
      </c>
      <c r="B49" s="1" t="s">
        <v>33</v>
      </c>
      <c r="C49" s="50">
        <v>0.46527777777777773</v>
      </c>
      <c r="D49" s="6">
        <v>16.600000000000001</v>
      </c>
      <c r="E49" s="48">
        <f t="shared" si="1"/>
        <v>61.88</v>
      </c>
      <c r="F49" s="6">
        <v>248.1</v>
      </c>
      <c r="G49" s="39" t="s">
        <v>93</v>
      </c>
      <c r="I49" s="65" t="s">
        <v>89</v>
      </c>
      <c r="J49" s="3">
        <f>J46-J47</f>
        <v>8.4</v>
      </c>
      <c r="K49" s="3">
        <f>K46-K47</f>
        <v>592.29999999999995</v>
      </c>
      <c r="L49" s="1">
        <f>L46-L47</f>
        <v>5.4000000000000006E-2</v>
      </c>
      <c r="N49" s="1" t="s">
        <v>16</v>
      </c>
      <c r="O49" s="1" t="s">
        <v>34</v>
      </c>
      <c r="P49" s="2">
        <v>0.3576388888888889</v>
      </c>
      <c r="Q49" s="1">
        <v>14.5</v>
      </c>
      <c r="R49" s="40">
        <f t="shared" si="0"/>
        <v>58.1</v>
      </c>
      <c r="S49" s="17">
        <v>1046.2</v>
      </c>
      <c r="T49" s="39" t="s">
        <v>93</v>
      </c>
      <c r="V49" s="65" t="s">
        <v>89</v>
      </c>
      <c r="W49" s="1">
        <f>W46-W47</f>
        <v>10</v>
      </c>
      <c r="X49" s="1">
        <f>X46-X47</f>
        <v>879.80000000000007</v>
      </c>
      <c r="Y49" s="1">
        <f>Y46-Y47</f>
        <v>0.06</v>
      </c>
      <c r="AA49" s="1" t="s">
        <v>16</v>
      </c>
      <c r="AB49" s="1" t="s">
        <v>35</v>
      </c>
      <c r="AC49" s="2">
        <v>0.64930555555555558</v>
      </c>
      <c r="AD49" s="3">
        <v>20.100000000000001</v>
      </c>
      <c r="AE49" s="48">
        <f t="shared" si="2"/>
        <v>68.180000000000007</v>
      </c>
      <c r="AF49" s="38">
        <v>150</v>
      </c>
      <c r="AG49" s="39" t="s">
        <v>93</v>
      </c>
      <c r="AI49" s="65" t="s">
        <v>89</v>
      </c>
      <c r="AJ49" s="3">
        <f>AJ46-AJ47</f>
        <v>12.3</v>
      </c>
      <c r="AK49" s="3">
        <f>AK46-AK47</f>
        <v>379.6</v>
      </c>
      <c r="AL49" s="36">
        <f>AL46-AL47</f>
        <v>0.11900000000000002</v>
      </c>
    </row>
    <row r="50" spans="1:38" x14ac:dyDescent="0.25">
      <c r="A50" s="1" t="s">
        <v>17</v>
      </c>
      <c r="B50" s="1" t="s">
        <v>33</v>
      </c>
      <c r="C50" s="74" t="s">
        <v>93</v>
      </c>
      <c r="D50" s="59" t="s">
        <v>93</v>
      </c>
      <c r="E50" s="59" t="s">
        <v>93</v>
      </c>
      <c r="F50" s="39" t="s">
        <v>93</v>
      </c>
      <c r="G50" s="39" t="s">
        <v>93</v>
      </c>
      <c r="H50" s="19"/>
      <c r="N50" s="1" t="s">
        <v>17</v>
      </c>
      <c r="O50" s="1" t="s">
        <v>34</v>
      </c>
      <c r="P50" s="2">
        <v>0.38541666666666669</v>
      </c>
      <c r="Q50" s="3">
        <v>10.7</v>
      </c>
      <c r="R50" s="40">
        <f t="shared" si="0"/>
        <v>51.26</v>
      </c>
      <c r="S50" s="17">
        <v>980.4</v>
      </c>
      <c r="T50" s="39" t="s">
        <v>93</v>
      </c>
      <c r="AA50" s="1" t="s">
        <v>17</v>
      </c>
      <c r="AB50" s="1" t="s">
        <v>35</v>
      </c>
      <c r="AC50" s="2">
        <v>0.64930555555555558</v>
      </c>
      <c r="AD50" s="1">
        <v>14.3</v>
      </c>
      <c r="AE50" s="48">
        <f t="shared" si="2"/>
        <v>57.74</v>
      </c>
      <c r="AF50" s="57">
        <v>435.2</v>
      </c>
      <c r="AG50" s="39" t="s">
        <v>93</v>
      </c>
    </row>
    <row r="51" spans="1:38" x14ac:dyDescent="0.25">
      <c r="A51" s="11"/>
      <c r="B51" s="11"/>
      <c r="C51" s="11"/>
      <c r="D51" s="11"/>
      <c r="E51" s="11"/>
      <c r="F51" s="13"/>
      <c r="G51" s="11"/>
      <c r="I51" s="66" t="s">
        <v>36</v>
      </c>
      <c r="J51" s="66" t="s">
        <v>4</v>
      </c>
      <c r="K51" s="66" t="s">
        <v>5</v>
      </c>
      <c r="L51" s="66" t="s">
        <v>6</v>
      </c>
      <c r="N51" s="11"/>
      <c r="O51" s="11"/>
      <c r="P51" s="11"/>
      <c r="Q51" s="11"/>
      <c r="R51" s="13"/>
      <c r="S51" s="13"/>
      <c r="T51" s="11"/>
      <c r="V51" s="66" t="s">
        <v>37</v>
      </c>
      <c r="W51" s="66" t="s">
        <v>4</v>
      </c>
      <c r="X51" s="66" t="s">
        <v>5</v>
      </c>
      <c r="Y51" s="66" t="s">
        <v>6</v>
      </c>
      <c r="AA51" s="11"/>
      <c r="AB51" s="11"/>
      <c r="AC51" s="11"/>
      <c r="AD51" s="11"/>
      <c r="AE51" s="13"/>
      <c r="AF51" s="13"/>
      <c r="AG51" s="11"/>
    </row>
    <row r="52" spans="1:38" x14ac:dyDescent="0.25">
      <c r="A52" s="1" t="s">
        <v>9</v>
      </c>
      <c r="B52" s="1" t="s">
        <v>36</v>
      </c>
      <c r="C52" s="2">
        <v>0.47222222222222227</v>
      </c>
      <c r="D52" s="1">
        <v>11.8</v>
      </c>
      <c r="E52" s="38">
        <f>D52*9/5+32</f>
        <v>53.24</v>
      </c>
      <c r="F52" s="3">
        <v>48.7</v>
      </c>
      <c r="G52" s="37">
        <v>6.7000000000000004E-2</v>
      </c>
      <c r="I52" s="65" t="s">
        <v>85</v>
      </c>
      <c r="J52" s="3">
        <f>AVERAGE(D52:D57)</f>
        <v>14.774999999999999</v>
      </c>
      <c r="K52" s="3">
        <f>AVERAGE(F52:F57)</f>
        <v>85.625</v>
      </c>
      <c r="L52" s="36">
        <f>AVERAGE(G52:G57)</f>
        <v>9.7666666666666679E-2</v>
      </c>
      <c r="N52" s="1" t="s">
        <v>9</v>
      </c>
      <c r="O52" s="1" t="s">
        <v>37</v>
      </c>
      <c r="P52" s="2">
        <v>0.3923611111111111</v>
      </c>
      <c r="Q52" s="3">
        <v>13.5</v>
      </c>
      <c r="R52" s="40">
        <f t="shared" si="0"/>
        <v>56.3</v>
      </c>
      <c r="S52" s="57">
        <v>727</v>
      </c>
      <c r="T52" s="39" t="s">
        <v>93</v>
      </c>
      <c r="V52" s="65" t="s">
        <v>85</v>
      </c>
      <c r="W52" s="3">
        <f>AVERAGE(Q52:Q57)</f>
        <v>16.066666666666666</v>
      </c>
      <c r="X52" s="3">
        <f>AVERAGE(S52:S57)</f>
        <v>959.38333333333321</v>
      </c>
      <c r="Y52" s="1" t="e">
        <f>AVERAGE(T52:T57)</f>
        <v>#DIV/0!</v>
      </c>
      <c r="AA52" s="32" t="s">
        <v>94</v>
      </c>
      <c r="AB52" s="1" t="s">
        <v>38</v>
      </c>
      <c r="AC52" s="2">
        <v>0.52430555555555558</v>
      </c>
      <c r="AD52" s="3">
        <v>17.899999999999999</v>
      </c>
      <c r="AE52" s="48">
        <f t="shared" si="2"/>
        <v>64.22</v>
      </c>
      <c r="AF52" s="57">
        <v>1553.1</v>
      </c>
      <c r="AG52" s="39" t="s">
        <v>93</v>
      </c>
    </row>
    <row r="53" spans="1:38" x14ac:dyDescent="0.25">
      <c r="A53" s="1" t="s">
        <v>13</v>
      </c>
      <c r="B53" s="1" t="s">
        <v>36</v>
      </c>
      <c r="C53" s="50">
        <v>0.47569444444444442</v>
      </c>
      <c r="D53" s="6">
        <v>14.1</v>
      </c>
      <c r="E53" s="48">
        <f t="shared" si="1"/>
        <v>57.379999999999995</v>
      </c>
      <c r="F53" s="6">
        <v>127.4</v>
      </c>
      <c r="G53" s="41">
        <v>9.4E-2</v>
      </c>
      <c r="I53" s="65" t="s">
        <v>86</v>
      </c>
      <c r="J53" s="3">
        <f>MAX(D52:D57)</f>
        <v>21.2</v>
      </c>
      <c r="K53" s="3">
        <f>MAX(F52:F57)</f>
        <v>127.4</v>
      </c>
      <c r="L53" s="1">
        <f>MAX(G52:G57)</f>
        <v>0.13200000000000001</v>
      </c>
      <c r="N53" s="1" t="s">
        <v>13</v>
      </c>
      <c r="O53" s="1" t="s">
        <v>37</v>
      </c>
      <c r="P53" s="2">
        <v>0.38194444444444442</v>
      </c>
      <c r="Q53" s="3">
        <v>15.9</v>
      </c>
      <c r="R53" s="40">
        <f t="shared" si="0"/>
        <v>60.62</v>
      </c>
      <c r="S53" s="17">
        <v>686.7</v>
      </c>
      <c r="T53" s="35" t="s">
        <v>93</v>
      </c>
      <c r="V53" s="65" t="s">
        <v>86</v>
      </c>
      <c r="W53" s="3">
        <f>MAX(Q52:Q57)</f>
        <v>21.8</v>
      </c>
      <c r="X53" s="3">
        <f>MAX(S52:S57)</f>
        <v>2419.1999999999998</v>
      </c>
      <c r="Y53" s="1">
        <f>MAX(T52:T57)</f>
        <v>0</v>
      </c>
      <c r="AA53" s="32" t="s">
        <v>94</v>
      </c>
      <c r="AB53" s="1" t="s">
        <v>39</v>
      </c>
      <c r="AC53" s="2">
        <v>0.54513888888888895</v>
      </c>
      <c r="AD53" s="3">
        <v>15.6</v>
      </c>
      <c r="AE53" s="48">
        <f t="shared" si="2"/>
        <v>60.08</v>
      </c>
      <c r="AF53" s="37">
        <v>224.7</v>
      </c>
      <c r="AG53" s="39" t="s">
        <v>93</v>
      </c>
    </row>
    <row r="54" spans="1:38" x14ac:dyDescent="0.25">
      <c r="A54" s="1" t="s">
        <v>14</v>
      </c>
      <c r="B54" s="1" t="s">
        <v>36</v>
      </c>
      <c r="C54" s="2">
        <v>0.40972222222222227</v>
      </c>
      <c r="D54" s="1">
        <v>21.2</v>
      </c>
      <c r="E54" s="38">
        <f t="shared" si="1"/>
        <v>70.16</v>
      </c>
      <c r="F54" s="37">
        <v>67.7</v>
      </c>
      <c r="G54" s="17">
        <v>0.13200000000000001</v>
      </c>
      <c r="H54" s="62" t="s">
        <v>95</v>
      </c>
      <c r="I54" s="65" t="s">
        <v>87</v>
      </c>
      <c r="J54" s="3">
        <f>MIN(D52:D57)</f>
        <v>11.8</v>
      </c>
      <c r="K54" s="3">
        <f>MIN(F52:F57)</f>
        <v>48.7</v>
      </c>
      <c r="L54" s="1">
        <f>MIN(G52:G57)</f>
        <v>6.7000000000000004E-2</v>
      </c>
      <c r="N54" s="1" t="s">
        <v>14</v>
      </c>
      <c r="O54" s="1" t="s">
        <v>37</v>
      </c>
      <c r="P54" s="2">
        <v>0.32291666666666669</v>
      </c>
      <c r="Q54" s="3">
        <v>21.8</v>
      </c>
      <c r="R54" s="40">
        <f t="shared" si="0"/>
        <v>71.240000000000009</v>
      </c>
      <c r="S54" s="38">
        <v>224.7</v>
      </c>
      <c r="T54" s="35" t="s">
        <v>93</v>
      </c>
      <c r="V54" s="65" t="s">
        <v>87</v>
      </c>
      <c r="W54" s="1">
        <f>MIN(Q52:Q57)</f>
        <v>9.5</v>
      </c>
      <c r="X54" s="1">
        <f>MIN(S52:S57)</f>
        <v>224.7</v>
      </c>
      <c r="Y54" s="1">
        <f>MIN(T52:T57)</f>
        <v>0</v>
      </c>
      <c r="AA54" s="23" t="s">
        <v>103</v>
      </c>
      <c r="AB54" s="1" t="s">
        <v>38</v>
      </c>
      <c r="AC54" s="42">
        <v>0.34375</v>
      </c>
      <c r="AD54" s="31">
        <v>9.6999999999999993</v>
      </c>
      <c r="AE54" s="48">
        <f t="shared" si="2"/>
        <v>49.46</v>
      </c>
      <c r="AF54" s="31">
        <v>325.5</v>
      </c>
      <c r="AG54" s="17">
        <v>0.109</v>
      </c>
    </row>
    <row r="55" spans="1:38" x14ac:dyDescent="0.25">
      <c r="A55" s="1" t="s">
        <v>15</v>
      </c>
      <c r="B55" s="1" t="s">
        <v>36</v>
      </c>
      <c r="C55" s="33" t="s">
        <v>93</v>
      </c>
      <c r="D55" s="35" t="s">
        <v>93</v>
      </c>
      <c r="E55" s="59" t="s">
        <v>93</v>
      </c>
      <c r="F55" s="39" t="s">
        <v>93</v>
      </c>
      <c r="G55" s="39" t="s">
        <v>93</v>
      </c>
      <c r="I55" s="65" t="s">
        <v>88</v>
      </c>
      <c r="J55" s="3">
        <f>MEDIAN(D52:D57)</f>
        <v>13.05</v>
      </c>
      <c r="K55" s="3">
        <f>MEDIAN(F52:F57)</f>
        <v>83.2</v>
      </c>
      <c r="L55" s="36">
        <f>MEDIAN(G52:G57)</f>
        <v>9.4E-2</v>
      </c>
      <c r="N55" s="1" t="s">
        <v>15</v>
      </c>
      <c r="O55" s="1" t="s">
        <v>37</v>
      </c>
      <c r="P55" s="2">
        <v>0.34375</v>
      </c>
      <c r="Q55" s="1">
        <v>21.1</v>
      </c>
      <c r="R55" s="40">
        <f t="shared" si="0"/>
        <v>69.98</v>
      </c>
      <c r="S55" s="48">
        <v>285.10000000000002</v>
      </c>
      <c r="T55" s="39" t="s">
        <v>93</v>
      </c>
      <c r="V55" s="65" t="s">
        <v>88</v>
      </c>
      <c r="W55" s="1">
        <f>MEDIAN(Q52:Q57)</f>
        <v>15.25</v>
      </c>
      <c r="X55" s="3">
        <f>MEDIAN(S52:S57)</f>
        <v>706.85</v>
      </c>
      <c r="Y55" s="1" t="e">
        <f>MEDIAN(T52:T57)</f>
        <v>#NUM!</v>
      </c>
      <c r="AA55" s="23" t="s">
        <v>103</v>
      </c>
      <c r="AB55" s="1" t="s">
        <v>39</v>
      </c>
      <c r="AC55" s="42">
        <v>0.375</v>
      </c>
      <c r="AD55" s="31">
        <v>9.6999999999999993</v>
      </c>
      <c r="AE55" s="48">
        <f t="shared" si="2"/>
        <v>49.46</v>
      </c>
      <c r="AF55" s="40">
        <v>150</v>
      </c>
      <c r="AG55" s="17">
        <v>9.7000000000000003E-2</v>
      </c>
    </row>
    <row r="56" spans="1:38" x14ac:dyDescent="0.25">
      <c r="A56" s="1" t="s">
        <v>16</v>
      </c>
      <c r="B56" s="1" t="s">
        <v>36</v>
      </c>
      <c r="C56" s="33" t="s">
        <v>93</v>
      </c>
      <c r="D56" s="35" t="s">
        <v>93</v>
      </c>
      <c r="E56" s="59" t="s">
        <v>93</v>
      </c>
      <c r="F56" s="39" t="s">
        <v>93</v>
      </c>
      <c r="G56" s="39" t="s">
        <v>93</v>
      </c>
      <c r="I56" s="65" t="s">
        <v>89</v>
      </c>
      <c r="J56" s="3">
        <f>J53-J54</f>
        <v>9.3999999999999986</v>
      </c>
      <c r="K56" s="3">
        <f>K53-K54</f>
        <v>78.7</v>
      </c>
      <c r="L56" s="1">
        <f>L53-L54</f>
        <v>6.5000000000000002E-2</v>
      </c>
      <c r="N56" s="1" t="s">
        <v>16</v>
      </c>
      <c r="O56" s="1" t="s">
        <v>37</v>
      </c>
      <c r="P56" s="2">
        <v>0.36805555555555558</v>
      </c>
      <c r="Q56" s="1">
        <v>14.6</v>
      </c>
      <c r="R56" s="40">
        <f t="shared" si="0"/>
        <v>58.28</v>
      </c>
      <c r="S56" s="91">
        <v>2419.1999999999998</v>
      </c>
      <c r="T56" s="39" t="s">
        <v>93</v>
      </c>
      <c r="V56" s="65" t="s">
        <v>89</v>
      </c>
      <c r="W56" s="1">
        <f>W53-W54</f>
        <v>12.3</v>
      </c>
      <c r="X56" s="1">
        <f>X53-X54</f>
        <v>2194.5</v>
      </c>
      <c r="Y56" s="1">
        <f>Y53-Y54</f>
        <v>0</v>
      </c>
    </row>
    <row r="57" spans="1:38" x14ac:dyDescent="0.25">
      <c r="A57" s="1" t="s">
        <v>17</v>
      </c>
      <c r="B57" s="1" t="s">
        <v>36</v>
      </c>
      <c r="C57" s="2">
        <v>0.46875</v>
      </c>
      <c r="D57" s="3">
        <v>12</v>
      </c>
      <c r="E57" s="38">
        <f t="shared" si="1"/>
        <v>53.6</v>
      </c>
      <c r="F57" s="37">
        <v>98.7</v>
      </c>
      <c r="G57" s="39" t="s">
        <v>93</v>
      </c>
      <c r="H57" s="19"/>
      <c r="N57" s="1" t="s">
        <v>17</v>
      </c>
      <c r="O57" s="1" t="s">
        <v>37</v>
      </c>
      <c r="P57" s="2">
        <v>0.3888888888888889</v>
      </c>
      <c r="Q57" s="1">
        <v>9.5</v>
      </c>
      <c r="R57" s="40">
        <f t="shared" si="0"/>
        <v>49.1</v>
      </c>
      <c r="S57" s="17">
        <v>1413.6</v>
      </c>
      <c r="T57" s="39" t="s">
        <v>93</v>
      </c>
    </row>
  </sheetData>
  <mergeCells count="3">
    <mergeCell ref="A1:G1"/>
    <mergeCell ref="N1:T1"/>
    <mergeCell ref="AA1:A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"/>
  <sheetViews>
    <sheetView topLeftCell="D1" workbookViewId="0">
      <selection activeCell="H1" sqref="H1:M25"/>
    </sheetView>
  </sheetViews>
  <sheetFormatPr defaultRowHeight="15" x14ac:dyDescent="0.25"/>
  <cols>
    <col min="1" max="1" width="5.85546875" bestFit="1" customWidth="1"/>
    <col min="2" max="2" width="30.85546875" bestFit="1" customWidth="1"/>
    <col min="3" max="3" width="44.140625" bestFit="1" customWidth="1"/>
    <col min="4" max="4" width="6.28515625" bestFit="1" customWidth="1"/>
    <col min="5" max="5" width="8.140625" bestFit="1" customWidth="1"/>
    <col min="6" max="6" width="10" bestFit="1" customWidth="1"/>
    <col min="8" max="8" width="5.85546875" bestFit="1" customWidth="1"/>
    <col min="9" max="9" width="30.85546875" bestFit="1" customWidth="1"/>
    <col min="10" max="10" width="44.140625" bestFit="1" customWidth="1"/>
    <col min="11" max="11" width="6.28515625" bestFit="1" customWidth="1"/>
    <col min="12" max="12" width="8.140625" bestFit="1" customWidth="1"/>
    <col min="13" max="13" width="10" bestFit="1" customWidth="1"/>
    <col min="15" max="15" width="5.85546875" bestFit="1" customWidth="1"/>
    <col min="16" max="16" width="30.85546875" bestFit="1" customWidth="1"/>
    <col min="17" max="17" width="38" bestFit="1" customWidth="1"/>
    <col min="18" max="18" width="6.28515625" bestFit="1" customWidth="1"/>
    <col min="19" max="19" width="7.140625" bestFit="1" customWidth="1"/>
    <col min="20" max="20" width="10" bestFit="1" customWidth="1"/>
  </cols>
  <sheetData>
    <row r="1" spans="1:20" ht="15.75" thickBot="1" x14ac:dyDescent="0.3">
      <c r="A1" s="109" t="s">
        <v>40</v>
      </c>
      <c r="B1" s="110"/>
      <c r="C1" s="110"/>
      <c r="D1" s="110"/>
      <c r="E1" s="110"/>
      <c r="F1" s="111"/>
      <c r="H1" s="109" t="s">
        <v>40</v>
      </c>
      <c r="I1" s="110"/>
      <c r="J1" s="110"/>
      <c r="K1" s="110"/>
      <c r="L1" s="110"/>
      <c r="M1" s="111"/>
      <c r="O1" s="109" t="s">
        <v>40</v>
      </c>
      <c r="P1" s="110"/>
      <c r="Q1" s="110"/>
      <c r="R1" s="110"/>
      <c r="S1" s="110"/>
      <c r="T1" s="111"/>
    </row>
    <row r="2" spans="1:20" x14ac:dyDescent="0.25">
      <c r="A2" s="18" t="s">
        <v>2</v>
      </c>
      <c r="B2" s="18" t="s">
        <v>41</v>
      </c>
      <c r="C2" s="18" t="s">
        <v>42</v>
      </c>
      <c r="D2" s="18" t="s">
        <v>43</v>
      </c>
      <c r="E2" s="18" t="s">
        <v>90</v>
      </c>
      <c r="F2" s="18" t="s">
        <v>91</v>
      </c>
      <c r="G2" s="4"/>
      <c r="H2" s="18" t="s">
        <v>2</v>
      </c>
      <c r="I2" s="18" t="s">
        <v>41</v>
      </c>
      <c r="J2" s="18" t="s">
        <v>44</v>
      </c>
      <c r="K2" s="18" t="s">
        <v>43</v>
      </c>
      <c r="L2" s="18" t="s">
        <v>90</v>
      </c>
      <c r="M2" s="18" t="s">
        <v>91</v>
      </c>
      <c r="N2" s="4"/>
      <c r="O2" s="18" t="s">
        <v>2</v>
      </c>
      <c r="P2" s="18" t="s">
        <v>41</v>
      </c>
      <c r="Q2" s="18" t="s">
        <v>45</v>
      </c>
      <c r="R2" s="18" t="s">
        <v>43</v>
      </c>
      <c r="S2" s="18" t="s">
        <v>90</v>
      </c>
      <c r="T2" s="18" t="s">
        <v>91</v>
      </c>
    </row>
    <row r="3" spans="1:20" x14ac:dyDescent="0.25">
      <c r="A3" s="1" t="s">
        <v>10</v>
      </c>
      <c r="B3" s="1" t="s">
        <v>46</v>
      </c>
      <c r="C3" s="75">
        <f>0/2</f>
        <v>0</v>
      </c>
      <c r="D3" s="28" t="s">
        <v>104</v>
      </c>
      <c r="E3" s="86">
        <v>1</v>
      </c>
      <c r="F3" s="77" t="s">
        <v>114</v>
      </c>
      <c r="H3" s="1" t="s">
        <v>10</v>
      </c>
      <c r="I3" s="1" t="s">
        <v>46</v>
      </c>
      <c r="J3" s="29">
        <f>0/2</f>
        <v>0</v>
      </c>
      <c r="K3" s="28" t="s">
        <v>104</v>
      </c>
      <c r="L3" s="86">
        <v>1</v>
      </c>
      <c r="M3" s="77" t="s">
        <v>114</v>
      </c>
      <c r="O3" s="1" t="s">
        <v>10</v>
      </c>
      <c r="P3" s="1" t="s">
        <v>46</v>
      </c>
      <c r="Q3" s="29">
        <f>0/2</f>
        <v>0</v>
      </c>
      <c r="R3" s="28" t="s">
        <v>104</v>
      </c>
      <c r="S3" s="86">
        <v>1</v>
      </c>
      <c r="T3" s="77" t="s">
        <v>114</v>
      </c>
    </row>
    <row r="4" spans="1:20" x14ac:dyDescent="0.25">
      <c r="A4" s="1" t="s">
        <v>18</v>
      </c>
      <c r="B4" s="1" t="s">
        <v>47</v>
      </c>
      <c r="C4" s="75">
        <f>1/3</f>
        <v>0.33333333333333331</v>
      </c>
      <c r="D4" s="28" t="s">
        <v>120</v>
      </c>
      <c r="E4" s="86">
        <v>0.67</v>
      </c>
      <c r="F4" s="77" t="s">
        <v>118</v>
      </c>
      <c r="H4" s="1" t="s">
        <v>18</v>
      </c>
      <c r="I4" s="1" t="s">
        <v>47</v>
      </c>
      <c r="J4" s="29">
        <f>1/3</f>
        <v>0.33333333333333331</v>
      </c>
      <c r="K4" s="28" t="s">
        <v>120</v>
      </c>
      <c r="L4" s="86">
        <v>0.67</v>
      </c>
      <c r="M4" s="77" t="s">
        <v>118</v>
      </c>
      <c r="O4" s="1" t="s">
        <v>18</v>
      </c>
      <c r="P4" s="1" t="s">
        <v>47</v>
      </c>
      <c r="Q4" s="29">
        <f>2/5</f>
        <v>0.4</v>
      </c>
      <c r="R4" s="28" t="s">
        <v>105</v>
      </c>
      <c r="S4" s="86">
        <v>0.6</v>
      </c>
      <c r="T4" s="77" t="s">
        <v>115</v>
      </c>
    </row>
    <row r="5" spans="1:20" x14ac:dyDescent="0.25">
      <c r="A5" s="1" t="s">
        <v>21</v>
      </c>
      <c r="B5" s="1" t="s">
        <v>48</v>
      </c>
      <c r="C5" s="75">
        <f>0/3</f>
        <v>0</v>
      </c>
      <c r="D5" s="28" t="s">
        <v>106</v>
      </c>
      <c r="E5" s="86">
        <v>1</v>
      </c>
      <c r="F5" s="77" t="s">
        <v>114</v>
      </c>
      <c r="H5" s="1" t="s">
        <v>21</v>
      </c>
      <c r="I5" s="1" t="s">
        <v>48</v>
      </c>
      <c r="J5" s="29">
        <f t="shared" ref="J5:J12" si="0">0/3</f>
        <v>0</v>
      </c>
      <c r="K5" s="28" t="s">
        <v>106</v>
      </c>
      <c r="L5" s="86">
        <v>1</v>
      </c>
      <c r="M5" s="77" t="s">
        <v>114</v>
      </c>
      <c r="O5" s="1" t="s">
        <v>21</v>
      </c>
      <c r="P5" s="1" t="s">
        <v>48</v>
      </c>
      <c r="Q5" s="29">
        <f>0/6</f>
        <v>0</v>
      </c>
      <c r="R5" s="28" t="s">
        <v>99</v>
      </c>
      <c r="S5" s="86">
        <v>1</v>
      </c>
      <c r="T5" s="77" t="s">
        <v>114</v>
      </c>
    </row>
    <row r="6" spans="1:20" x14ac:dyDescent="0.25">
      <c r="A6" s="1" t="s">
        <v>24</v>
      </c>
      <c r="B6" s="1" t="s">
        <v>49</v>
      </c>
      <c r="C6" s="75">
        <f>1/3</f>
        <v>0.33333333333333331</v>
      </c>
      <c r="D6" s="28" t="s">
        <v>120</v>
      </c>
      <c r="E6" s="86">
        <v>0.67</v>
      </c>
      <c r="F6" s="77" t="s">
        <v>118</v>
      </c>
      <c r="H6" s="1" t="s">
        <v>24</v>
      </c>
      <c r="I6" s="1" t="s">
        <v>49</v>
      </c>
      <c r="J6" s="29">
        <f t="shared" si="0"/>
        <v>0</v>
      </c>
      <c r="K6" s="28" t="s">
        <v>106</v>
      </c>
      <c r="L6" s="86">
        <v>1</v>
      </c>
      <c r="M6" s="77" t="s">
        <v>114</v>
      </c>
      <c r="O6" s="1" t="s">
        <v>24</v>
      </c>
      <c r="P6" s="1" t="s">
        <v>49</v>
      </c>
      <c r="Q6" s="29">
        <f>1/6</f>
        <v>0.16666666666666666</v>
      </c>
      <c r="R6" s="28" t="s">
        <v>100</v>
      </c>
      <c r="S6" s="86">
        <v>0.83</v>
      </c>
      <c r="T6" s="77" t="s">
        <v>116</v>
      </c>
    </row>
    <row r="7" spans="1:20" x14ac:dyDescent="0.25">
      <c r="A7" s="11" t="s">
        <v>27</v>
      </c>
      <c r="B7" s="11" t="s">
        <v>50</v>
      </c>
      <c r="C7" s="105">
        <f>3/3</f>
        <v>1</v>
      </c>
      <c r="D7" s="102" t="s">
        <v>121</v>
      </c>
      <c r="E7" s="103">
        <v>0</v>
      </c>
      <c r="F7" s="104" t="s">
        <v>119</v>
      </c>
      <c r="H7" s="1" t="s">
        <v>27</v>
      </c>
      <c r="I7" s="1" t="s">
        <v>50</v>
      </c>
      <c r="J7" s="29">
        <f t="shared" si="0"/>
        <v>0</v>
      </c>
      <c r="K7" s="28" t="s">
        <v>106</v>
      </c>
      <c r="L7" s="86">
        <v>1</v>
      </c>
      <c r="M7" s="77" t="s">
        <v>114</v>
      </c>
      <c r="O7" s="1" t="s">
        <v>27</v>
      </c>
      <c r="P7" s="1" t="s">
        <v>50</v>
      </c>
      <c r="Q7" s="29">
        <f>0/3</f>
        <v>0</v>
      </c>
      <c r="R7" s="28" t="s">
        <v>106</v>
      </c>
      <c r="S7" s="86">
        <v>1</v>
      </c>
      <c r="T7" s="77" t="s">
        <v>114</v>
      </c>
    </row>
    <row r="8" spans="1:20" x14ac:dyDescent="0.25">
      <c r="A8" s="11" t="s">
        <v>30</v>
      </c>
      <c r="B8" s="11" t="s">
        <v>51</v>
      </c>
      <c r="C8" s="105">
        <f>2/3</f>
        <v>0.66666666666666663</v>
      </c>
      <c r="D8" s="102" t="s">
        <v>122</v>
      </c>
      <c r="E8" s="103">
        <v>0.33</v>
      </c>
      <c r="F8" s="104" t="s">
        <v>119</v>
      </c>
      <c r="H8" s="1" t="s">
        <v>30</v>
      </c>
      <c r="I8" s="1" t="s">
        <v>51</v>
      </c>
      <c r="J8" s="29">
        <f t="shared" si="0"/>
        <v>0</v>
      </c>
      <c r="K8" s="28" t="s">
        <v>106</v>
      </c>
      <c r="L8" s="86">
        <v>1</v>
      </c>
      <c r="M8" s="77" t="s">
        <v>114</v>
      </c>
      <c r="O8" s="1" t="s">
        <v>30</v>
      </c>
      <c r="P8" s="1" t="s">
        <v>51</v>
      </c>
      <c r="Q8" s="29">
        <f>0/6</f>
        <v>0</v>
      </c>
      <c r="R8" s="28" t="s">
        <v>99</v>
      </c>
      <c r="S8" s="86">
        <v>1</v>
      </c>
      <c r="T8" s="77" t="s">
        <v>114</v>
      </c>
    </row>
    <row r="9" spans="1:20" x14ac:dyDescent="0.25">
      <c r="A9" s="11" t="s">
        <v>33</v>
      </c>
      <c r="B9" s="11" t="s">
        <v>52</v>
      </c>
      <c r="C9" s="105">
        <f>2/3</f>
        <v>0.66666666666666663</v>
      </c>
      <c r="D9" s="102" t="s">
        <v>122</v>
      </c>
      <c r="E9" s="103">
        <v>0.33</v>
      </c>
      <c r="F9" s="104" t="s">
        <v>119</v>
      </c>
      <c r="H9" s="1" t="s">
        <v>33</v>
      </c>
      <c r="I9" s="1" t="s">
        <v>52</v>
      </c>
      <c r="J9" s="29">
        <f t="shared" si="0"/>
        <v>0</v>
      </c>
      <c r="K9" s="28" t="s">
        <v>106</v>
      </c>
      <c r="L9" s="86">
        <v>1</v>
      </c>
      <c r="M9" s="77" t="s">
        <v>114</v>
      </c>
      <c r="O9" s="1" t="s">
        <v>33</v>
      </c>
      <c r="P9" s="1" t="s">
        <v>52</v>
      </c>
      <c r="Q9" s="29">
        <f>1/5</f>
        <v>0.2</v>
      </c>
      <c r="R9" s="28" t="s">
        <v>107</v>
      </c>
      <c r="S9" s="86">
        <v>0.8</v>
      </c>
      <c r="T9" s="77" t="s">
        <v>116</v>
      </c>
    </row>
    <row r="10" spans="1:20" x14ac:dyDescent="0.25">
      <c r="A10" s="11" t="s">
        <v>36</v>
      </c>
      <c r="B10" s="11" t="s">
        <v>53</v>
      </c>
      <c r="C10" s="105">
        <f>2/3</f>
        <v>0.66666666666666663</v>
      </c>
      <c r="D10" s="102" t="s">
        <v>122</v>
      </c>
      <c r="E10" s="103">
        <v>0.33</v>
      </c>
      <c r="F10" s="104" t="s">
        <v>119</v>
      </c>
      <c r="H10" s="1" t="s">
        <v>36</v>
      </c>
      <c r="I10" s="1" t="s">
        <v>53</v>
      </c>
      <c r="J10" s="29">
        <f t="shared" si="0"/>
        <v>0</v>
      </c>
      <c r="K10" s="28" t="s">
        <v>106</v>
      </c>
      <c r="L10" s="86">
        <v>1</v>
      </c>
      <c r="M10" s="77" t="s">
        <v>114</v>
      </c>
      <c r="O10" s="1" t="s">
        <v>36</v>
      </c>
      <c r="P10" s="1" t="s">
        <v>53</v>
      </c>
      <c r="Q10" s="29">
        <f>0/4</f>
        <v>0</v>
      </c>
      <c r="R10" s="28" t="s">
        <v>98</v>
      </c>
      <c r="S10" s="86">
        <v>1</v>
      </c>
      <c r="T10" s="77" t="s">
        <v>114</v>
      </c>
    </row>
    <row r="11" spans="1:20" x14ac:dyDescent="0.25">
      <c r="A11" s="11" t="s">
        <v>11</v>
      </c>
      <c r="B11" s="11" t="s">
        <v>54</v>
      </c>
      <c r="C11" s="105">
        <f>2/3</f>
        <v>0.66666666666666663</v>
      </c>
      <c r="D11" s="102" t="s">
        <v>122</v>
      </c>
      <c r="E11" s="103">
        <v>0.33</v>
      </c>
      <c r="F11" s="104" t="s">
        <v>119</v>
      </c>
      <c r="H11" s="1" t="s">
        <v>11</v>
      </c>
      <c r="I11" s="1" t="s">
        <v>54</v>
      </c>
      <c r="J11" s="29">
        <f t="shared" si="0"/>
        <v>0</v>
      </c>
      <c r="K11" s="28" t="s">
        <v>106</v>
      </c>
      <c r="L11" s="86">
        <v>1</v>
      </c>
      <c r="M11" s="77" t="s">
        <v>114</v>
      </c>
      <c r="O11" s="1" t="s">
        <v>11</v>
      </c>
      <c r="P11" s="1" t="s">
        <v>54</v>
      </c>
      <c r="Q11" s="29">
        <f>1/4</f>
        <v>0.25</v>
      </c>
      <c r="R11" s="28" t="s">
        <v>102</v>
      </c>
      <c r="S11" s="86">
        <v>0.75</v>
      </c>
      <c r="T11" s="77" t="s">
        <v>117</v>
      </c>
    </row>
    <row r="12" spans="1:20" x14ac:dyDescent="0.25">
      <c r="A12" s="11" t="s">
        <v>19</v>
      </c>
      <c r="B12" s="11" t="s">
        <v>55</v>
      </c>
      <c r="C12" s="105">
        <f>3/3</f>
        <v>1</v>
      </c>
      <c r="D12" s="102" t="s">
        <v>121</v>
      </c>
      <c r="E12" s="103">
        <v>0</v>
      </c>
      <c r="F12" s="104" t="s">
        <v>119</v>
      </c>
      <c r="H12" s="1" t="s">
        <v>19</v>
      </c>
      <c r="I12" s="1" t="s">
        <v>55</v>
      </c>
      <c r="J12" s="29">
        <f t="shared" si="0"/>
        <v>0</v>
      </c>
      <c r="K12" s="28" t="s">
        <v>106</v>
      </c>
      <c r="L12" s="86">
        <v>1</v>
      </c>
      <c r="M12" s="77" t="s">
        <v>114</v>
      </c>
      <c r="O12" s="1" t="s">
        <v>19</v>
      </c>
      <c r="P12" s="1" t="s">
        <v>55</v>
      </c>
      <c r="Q12" s="29">
        <f>0/6</f>
        <v>0</v>
      </c>
      <c r="R12" s="28" t="s">
        <v>99</v>
      </c>
      <c r="S12" s="86">
        <v>1</v>
      </c>
      <c r="T12" s="77" t="s">
        <v>114</v>
      </c>
    </row>
    <row r="13" spans="1:20" x14ac:dyDescent="0.25">
      <c r="A13" s="11" t="s">
        <v>22</v>
      </c>
      <c r="B13" s="11" t="s">
        <v>56</v>
      </c>
      <c r="C13" s="105">
        <f>3/3</f>
        <v>1</v>
      </c>
      <c r="D13" s="102" t="s">
        <v>121</v>
      </c>
      <c r="E13" s="103">
        <v>0</v>
      </c>
      <c r="F13" s="104" t="s">
        <v>119</v>
      </c>
      <c r="H13" s="1" t="s">
        <v>22</v>
      </c>
      <c r="I13" s="1" t="s">
        <v>56</v>
      </c>
      <c r="J13" s="29">
        <f>1/3</f>
        <v>0.33333333333333331</v>
      </c>
      <c r="K13" s="28" t="s">
        <v>120</v>
      </c>
      <c r="L13" s="86">
        <v>0.67</v>
      </c>
      <c r="M13" s="77" t="s">
        <v>118</v>
      </c>
      <c r="O13" s="1" t="s">
        <v>22</v>
      </c>
      <c r="P13" s="1" t="s">
        <v>56</v>
      </c>
      <c r="Q13" s="29">
        <f>0/5</f>
        <v>0</v>
      </c>
      <c r="R13" s="28" t="s">
        <v>108</v>
      </c>
      <c r="S13" s="86">
        <v>1</v>
      </c>
      <c r="T13" s="77" t="s">
        <v>114</v>
      </c>
    </row>
    <row r="14" spans="1:20" x14ac:dyDescent="0.25">
      <c r="A14" s="11" t="s">
        <v>25</v>
      </c>
      <c r="B14" s="11" t="s">
        <v>57</v>
      </c>
      <c r="C14" s="105">
        <f>3/3</f>
        <v>1</v>
      </c>
      <c r="D14" s="102" t="s">
        <v>121</v>
      </c>
      <c r="E14" s="103">
        <v>0</v>
      </c>
      <c r="F14" s="104" t="s">
        <v>119</v>
      </c>
      <c r="H14" s="1" t="s">
        <v>25</v>
      </c>
      <c r="I14" s="1" t="s">
        <v>57</v>
      </c>
      <c r="J14" s="29">
        <f>1/3</f>
        <v>0.33333333333333331</v>
      </c>
      <c r="K14" s="28" t="s">
        <v>120</v>
      </c>
      <c r="L14" s="86">
        <v>0.67</v>
      </c>
      <c r="M14" s="77" t="s">
        <v>118</v>
      </c>
      <c r="O14" s="1" t="s">
        <v>25</v>
      </c>
      <c r="P14" s="1" t="s">
        <v>57</v>
      </c>
      <c r="Q14" s="29">
        <f>2/6</f>
        <v>0.33333333333333331</v>
      </c>
      <c r="R14" s="28" t="s">
        <v>101</v>
      </c>
      <c r="S14" s="86">
        <v>0.67</v>
      </c>
      <c r="T14" s="77" t="s">
        <v>118</v>
      </c>
    </row>
    <row r="15" spans="1:20" x14ac:dyDescent="0.25">
      <c r="A15" s="11" t="s">
        <v>28</v>
      </c>
      <c r="B15" s="11" t="s">
        <v>58</v>
      </c>
      <c r="C15" s="105">
        <f>3/3</f>
        <v>1</v>
      </c>
      <c r="D15" s="102" t="s">
        <v>121</v>
      </c>
      <c r="E15" s="103">
        <v>0</v>
      </c>
      <c r="F15" s="104" t="s">
        <v>119</v>
      </c>
      <c r="H15" s="1" t="s">
        <v>28</v>
      </c>
      <c r="I15" s="1" t="s">
        <v>58</v>
      </c>
      <c r="J15" s="29">
        <f>1/3</f>
        <v>0.33333333333333331</v>
      </c>
      <c r="K15" s="28" t="s">
        <v>120</v>
      </c>
      <c r="L15" s="86">
        <v>0.67</v>
      </c>
      <c r="M15" s="77" t="s">
        <v>118</v>
      </c>
      <c r="O15" s="11" t="s">
        <v>28</v>
      </c>
      <c r="P15" s="11" t="s">
        <v>58</v>
      </c>
      <c r="Q15" s="101">
        <f>6/6</f>
        <v>1</v>
      </c>
      <c r="R15" s="102" t="s">
        <v>109</v>
      </c>
      <c r="S15" s="103">
        <v>0</v>
      </c>
      <c r="T15" s="104" t="s">
        <v>119</v>
      </c>
    </row>
    <row r="16" spans="1:20" x14ac:dyDescent="0.25">
      <c r="A16" s="11" t="s">
        <v>31</v>
      </c>
      <c r="B16" s="11" t="s">
        <v>59</v>
      </c>
      <c r="C16" s="105">
        <f>2/2</f>
        <v>1</v>
      </c>
      <c r="D16" s="102" t="s">
        <v>123</v>
      </c>
      <c r="E16" s="103">
        <v>0</v>
      </c>
      <c r="F16" s="104" t="s">
        <v>119</v>
      </c>
      <c r="H16" s="11" t="s">
        <v>31</v>
      </c>
      <c r="I16" s="11" t="s">
        <v>59</v>
      </c>
      <c r="J16" s="101">
        <f>1/2</f>
        <v>0.5</v>
      </c>
      <c r="K16" s="102" t="s">
        <v>124</v>
      </c>
      <c r="L16" s="103">
        <v>0.5</v>
      </c>
      <c r="M16" s="104" t="s">
        <v>119</v>
      </c>
      <c r="O16" s="11" t="s">
        <v>31</v>
      </c>
      <c r="P16" s="11" t="s">
        <v>59</v>
      </c>
      <c r="Q16" s="101">
        <f>3/4</f>
        <v>0.75</v>
      </c>
      <c r="R16" s="102" t="s">
        <v>110</v>
      </c>
      <c r="S16" s="103">
        <v>0.25</v>
      </c>
      <c r="T16" s="104" t="s">
        <v>119</v>
      </c>
    </row>
    <row r="17" spans="1:20" x14ac:dyDescent="0.25">
      <c r="A17" s="11" t="s">
        <v>34</v>
      </c>
      <c r="B17" s="11" t="s">
        <v>60</v>
      </c>
      <c r="C17" s="105">
        <f>3/3</f>
        <v>1</v>
      </c>
      <c r="D17" s="102" t="s">
        <v>121</v>
      </c>
      <c r="E17" s="103">
        <v>0</v>
      </c>
      <c r="F17" s="104" t="s">
        <v>119</v>
      </c>
      <c r="H17" s="11" t="s">
        <v>34</v>
      </c>
      <c r="I17" s="11" t="s">
        <v>60</v>
      </c>
      <c r="J17" s="101">
        <f>2/3</f>
        <v>0.66666666666666663</v>
      </c>
      <c r="K17" s="102" t="s">
        <v>122</v>
      </c>
      <c r="L17" s="103">
        <v>0.33</v>
      </c>
      <c r="M17" s="104" t="s">
        <v>119</v>
      </c>
      <c r="O17" s="11" t="s">
        <v>34</v>
      </c>
      <c r="P17" s="11" t="s">
        <v>60</v>
      </c>
      <c r="Q17" s="101">
        <f>3/6</f>
        <v>0.5</v>
      </c>
      <c r="R17" s="102" t="s">
        <v>111</v>
      </c>
      <c r="S17" s="103">
        <v>0.5</v>
      </c>
      <c r="T17" s="104" t="s">
        <v>119</v>
      </c>
    </row>
    <row r="18" spans="1:20" x14ac:dyDescent="0.25">
      <c r="A18" s="1" t="s">
        <v>37</v>
      </c>
      <c r="B18" s="1" t="s">
        <v>61</v>
      </c>
      <c r="C18" s="76" t="s">
        <v>93</v>
      </c>
      <c r="D18" s="77" t="s">
        <v>93</v>
      </c>
      <c r="E18" s="76" t="s">
        <v>93</v>
      </c>
      <c r="F18" s="77" t="s">
        <v>93</v>
      </c>
      <c r="H18" s="1" t="s">
        <v>37</v>
      </c>
      <c r="I18" s="1" t="s">
        <v>61</v>
      </c>
      <c r="J18" s="76" t="s">
        <v>93</v>
      </c>
      <c r="K18" s="77" t="s">
        <v>93</v>
      </c>
      <c r="L18" s="76" t="s">
        <v>93</v>
      </c>
      <c r="M18" s="77" t="s">
        <v>93</v>
      </c>
      <c r="O18" s="11" t="s">
        <v>37</v>
      </c>
      <c r="P18" s="11" t="s">
        <v>61</v>
      </c>
      <c r="Q18" s="101">
        <f>4/6</f>
        <v>0.66666666666666663</v>
      </c>
      <c r="R18" s="102" t="s">
        <v>112</v>
      </c>
      <c r="S18" s="103">
        <v>0.33</v>
      </c>
      <c r="T18" s="104" t="s">
        <v>119</v>
      </c>
    </row>
    <row r="19" spans="1:20" x14ac:dyDescent="0.25">
      <c r="A19" s="11" t="s">
        <v>12</v>
      </c>
      <c r="B19" s="11" t="s">
        <v>62</v>
      </c>
      <c r="C19" s="105">
        <f>1/2</f>
        <v>0.5</v>
      </c>
      <c r="D19" s="102" t="s">
        <v>124</v>
      </c>
      <c r="E19" s="103">
        <v>0.5</v>
      </c>
      <c r="F19" s="104" t="s">
        <v>119</v>
      </c>
      <c r="H19" s="1" t="s">
        <v>12</v>
      </c>
      <c r="I19" s="1" t="s">
        <v>62</v>
      </c>
      <c r="J19" s="75">
        <f>0/2</f>
        <v>0</v>
      </c>
      <c r="K19" s="28" t="s">
        <v>104</v>
      </c>
      <c r="L19" s="86">
        <v>1</v>
      </c>
      <c r="M19" s="77" t="s">
        <v>114</v>
      </c>
      <c r="O19" s="1" t="s">
        <v>12</v>
      </c>
      <c r="P19" s="1" t="s">
        <v>62</v>
      </c>
      <c r="Q19" s="98">
        <f>0/2</f>
        <v>0</v>
      </c>
      <c r="R19" s="99" t="s">
        <v>104</v>
      </c>
      <c r="S19" s="100">
        <v>1</v>
      </c>
      <c r="T19" s="88" t="s">
        <v>114</v>
      </c>
    </row>
    <row r="20" spans="1:20" x14ac:dyDescent="0.25">
      <c r="A20" s="11" t="s">
        <v>20</v>
      </c>
      <c r="B20" s="11" t="s">
        <v>63</v>
      </c>
      <c r="C20" s="105">
        <f>3/3</f>
        <v>1</v>
      </c>
      <c r="D20" s="102" t="s">
        <v>121</v>
      </c>
      <c r="E20" s="103">
        <v>0</v>
      </c>
      <c r="F20" s="104" t="s">
        <v>119</v>
      </c>
      <c r="H20" s="1" t="s">
        <v>20</v>
      </c>
      <c r="I20" s="1" t="s">
        <v>63</v>
      </c>
      <c r="J20" s="29">
        <f>0/3</f>
        <v>0</v>
      </c>
      <c r="K20" s="28" t="s">
        <v>106</v>
      </c>
      <c r="L20" s="86">
        <v>1</v>
      </c>
      <c r="M20" s="77" t="s">
        <v>114</v>
      </c>
      <c r="O20" s="11" t="s">
        <v>20</v>
      </c>
      <c r="P20" s="11" t="s">
        <v>63</v>
      </c>
      <c r="Q20" s="101">
        <f>3/6</f>
        <v>0.5</v>
      </c>
      <c r="R20" s="102" t="s">
        <v>111</v>
      </c>
      <c r="S20" s="103">
        <v>0.5</v>
      </c>
      <c r="T20" s="104" t="s">
        <v>119</v>
      </c>
    </row>
    <row r="21" spans="1:20" x14ac:dyDescent="0.25">
      <c r="A21" s="11" t="s">
        <v>23</v>
      </c>
      <c r="B21" s="11" t="s">
        <v>64</v>
      </c>
      <c r="C21" s="105">
        <f>2/2</f>
        <v>1</v>
      </c>
      <c r="D21" s="102" t="s">
        <v>123</v>
      </c>
      <c r="E21" s="103">
        <v>0</v>
      </c>
      <c r="F21" s="104" t="s">
        <v>119</v>
      </c>
      <c r="H21" s="11" t="s">
        <v>23</v>
      </c>
      <c r="I21" s="11" t="s">
        <v>64</v>
      </c>
      <c r="J21" s="101">
        <f>1/2</f>
        <v>0.5</v>
      </c>
      <c r="K21" s="102" t="s">
        <v>124</v>
      </c>
      <c r="L21" s="103">
        <v>0.5</v>
      </c>
      <c r="M21" s="104" t="s">
        <v>119</v>
      </c>
      <c r="O21" s="1" t="s">
        <v>23</v>
      </c>
      <c r="P21" s="1" t="s">
        <v>64</v>
      </c>
      <c r="Q21" s="29">
        <f>2/5</f>
        <v>0.4</v>
      </c>
      <c r="R21" s="28" t="s">
        <v>105</v>
      </c>
      <c r="S21" s="86">
        <v>0.6</v>
      </c>
      <c r="T21" s="77" t="s">
        <v>115</v>
      </c>
    </row>
    <row r="22" spans="1:20" x14ac:dyDescent="0.25">
      <c r="A22" s="1" t="s">
        <v>26</v>
      </c>
      <c r="B22" s="1" t="s">
        <v>65</v>
      </c>
      <c r="C22" s="85" t="s">
        <v>93</v>
      </c>
      <c r="D22" s="77" t="s">
        <v>93</v>
      </c>
      <c r="E22" s="76" t="s">
        <v>93</v>
      </c>
      <c r="F22" s="77" t="s">
        <v>93</v>
      </c>
      <c r="H22" s="1" t="s">
        <v>26</v>
      </c>
      <c r="I22" s="1" t="s">
        <v>65</v>
      </c>
      <c r="J22" s="85" t="s">
        <v>93</v>
      </c>
      <c r="K22" s="77" t="s">
        <v>93</v>
      </c>
      <c r="L22" s="76" t="s">
        <v>93</v>
      </c>
      <c r="M22" s="77" t="s">
        <v>93</v>
      </c>
      <c r="O22" s="1" t="s">
        <v>26</v>
      </c>
      <c r="P22" s="1" t="s">
        <v>65</v>
      </c>
      <c r="Q22" s="87" t="s">
        <v>93</v>
      </c>
      <c r="R22" s="88" t="s">
        <v>93</v>
      </c>
      <c r="S22" s="89" t="s">
        <v>93</v>
      </c>
      <c r="T22" s="88" t="s">
        <v>93</v>
      </c>
    </row>
    <row r="23" spans="1:20" x14ac:dyDescent="0.25">
      <c r="A23" s="11" t="s">
        <v>29</v>
      </c>
      <c r="B23" s="11" t="s">
        <v>66</v>
      </c>
      <c r="C23" s="105">
        <f>2/2</f>
        <v>1</v>
      </c>
      <c r="D23" s="102" t="s">
        <v>123</v>
      </c>
      <c r="E23" s="103">
        <v>0</v>
      </c>
      <c r="F23" s="104" t="s">
        <v>119</v>
      </c>
      <c r="H23" s="11" t="s">
        <v>29</v>
      </c>
      <c r="I23" s="11" t="s">
        <v>66</v>
      </c>
      <c r="J23" s="101">
        <f>2/2</f>
        <v>1</v>
      </c>
      <c r="K23" s="102" t="s">
        <v>123</v>
      </c>
      <c r="L23" s="103">
        <v>0</v>
      </c>
      <c r="M23" s="104" t="s">
        <v>119</v>
      </c>
      <c r="O23" s="11" t="s">
        <v>29</v>
      </c>
      <c r="P23" s="11" t="s">
        <v>66</v>
      </c>
      <c r="Q23" s="101">
        <f>3/5</f>
        <v>0.6</v>
      </c>
      <c r="R23" s="102" t="s">
        <v>113</v>
      </c>
      <c r="S23" s="103">
        <v>0.4</v>
      </c>
      <c r="T23" s="104" t="s">
        <v>119</v>
      </c>
    </row>
    <row r="24" spans="1:20" x14ac:dyDescent="0.25">
      <c r="A24" s="11" t="s">
        <v>32</v>
      </c>
      <c r="B24" s="11" t="s">
        <v>67</v>
      </c>
      <c r="C24" s="105">
        <f>3/3</f>
        <v>1</v>
      </c>
      <c r="D24" s="102" t="s">
        <v>121</v>
      </c>
      <c r="E24" s="103">
        <v>0</v>
      </c>
      <c r="F24" s="104" t="s">
        <v>119</v>
      </c>
      <c r="H24" s="11" t="s">
        <v>32</v>
      </c>
      <c r="I24" s="11" t="s">
        <v>67</v>
      </c>
      <c r="J24" s="101">
        <f>3/3</f>
        <v>1</v>
      </c>
      <c r="K24" s="102" t="s">
        <v>121</v>
      </c>
      <c r="L24" s="103">
        <v>0</v>
      </c>
      <c r="M24" s="104" t="s">
        <v>119</v>
      </c>
      <c r="O24" s="11" t="s">
        <v>32</v>
      </c>
      <c r="P24" s="11" t="s">
        <v>67</v>
      </c>
      <c r="Q24" s="101">
        <f>6/6</f>
        <v>1</v>
      </c>
      <c r="R24" s="102" t="s">
        <v>109</v>
      </c>
      <c r="S24" s="103">
        <v>0</v>
      </c>
      <c r="T24" s="104" t="s">
        <v>119</v>
      </c>
    </row>
    <row r="25" spans="1:20" x14ac:dyDescent="0.25">
      <c r="A25" s="11" t="s">
        <v>35</v>
      </c>
      <c r="B25" s="11" t="s">
        <v>68</v>
      </c>
      <c r="C25" s="105">
        <f>3/3</f>
        <v>1</v>
      </c>
      <c r="D25" s="102" t="s">
        <v>121</v>
      </c>
      <c r="E25" s="103">
        <v>0</v>
      </c>
      <c r="F25" s="104" t="s">
        <v>119</v>
      </c>
      <c r="H25" s="1" t="s">
        <v>35</v>
      </c>
      <c r="I25" s="1" t="s">
        <v>68</v>
      </c>
      <c r="J25" s="29">
        <f>2/3</f>
        <v>0.66666666666666663</v>
      </c>
      <c r="K25" s="28" t="s">
        <v>122</v>
      </c>
      <c r="L25" s="86">
        <v>0.33</v>
      </c>
      <c r="M25" s="77" t="s">
        <v>118</v>
      </c>
      <c r="O25" s="1" t="s">
        <v>35</v>
      </c>
      <c r="P25" s="1" t="s">
        <v>68</v>
      </c>
      <c r="Q25" s="29">
        <f>2/6</f>
        <v>0.33333333333333331</v>
      </c>
      <c r="R25" s="28" t="s">
        <v>101</v>
      </c>
      <c r="S25" s="86">
        <v>0.67</v>
      </c>
      <c r="T25" s="77" t="s">
        <v>118</v>
      </c>
    </row>
    <row r="26" spans="1:20" ht="15.75" thickBot="1" x14ac:dyDescent="0.3"/>
    <row r="27" spans="1:20" ht="15.75" thickBot="1" x14ac:dyDescent="0.3">
      <c r="A27" s="109" t="s">
        <v>40</v>
      </c>
      <c r="B27" s="110"/>
      <c r="C27" s="110"/>
      <c r="D27" s="110"/>
      <c r="E27" s="110"/>
      <c r="F27" s="111"/>
      <c r="G27" s="5"/>
    </row>
    <row r="28" spans="1:20" x14ac:dyDescent="0.25">
      <c r="A28" s="18" t="s">
        <v>2</v>
      </c>
      <c r="B28" s="18" t="s">
        <v>41</v>
      </c>
      <c r="C28" s="18" t="s">
        <v>69</v>
      </c>
      <c r="D28" s="18" t="s">
        <v>43</v>
      </c>
      <c r="E28" s="18" t="s">
        <v>90</v>
      </c>
      <c r="F28" s="18" t="s">
        <v>91</v>
      </c>
      <c r="G28" s="4"/>
    </row>
    <row r="29" spans="1:20" x14ac:dyDescent="0.25">
      <c r="A29" s="1" t="s">
        <v>21</v>
      </c>
      <c r="B29" s="1" t="s">
        <v>48</v>
      </c>
      <c r="C29" s="29">
        <f>0/11</f>
        <v>0</v>
      </c>
      <c r="D29" s="28" t="s">
        <v>125</v>
      </c>
      <c r="E29" s="86">
        <v>1</v>
      </c>
      <c r="F29" s="77" t="s">
        <v>114</v>
      </c>
      <c r="G29" s="19"/>
    </row>
    <row r="30" spans="1:20" x14ac:dyDescent="0.25">
      <c r="A30" s="1" t="s">
        <v>24</v>
      </c>
      <c r="B30" s="1" t="s">
        <v>49</v>
      </c>
      <c r="C30" s="29">
        <f>0/11</f>
        <v>0</v>
      </c>
      <c r="D30" s="28" t="s">
        <v>125</v>
      </c>
      <c r="E30" s="86">
        <v>1</v>
      </c>
      <c r="F30" s="77" t="s">
        <v>114</v>
      </c>
      <c r="G30" s="20"/>
    </row>
    <row r="31" spans="1:20" x14ac:dyDescent="0.25">
      <c r="D31" s="21"/>
      <c r="E31" s="21"/>
      <c r="F31" s="21"/>
      <c r="G31" s="21"/>
    </row>
  </sheetData>
  <mergeCells count="4">
    <mergeCell ref="A1:F1"/>
    <mergeCell ref="A27:F27"/>
    <mergeCell ref="H1:M1"/>
    <mergeCell ref="O1:T1"/>
  </mergeCells>
  <pageMargins left="0.7" right="0.7" top="0.75" bottom="0.75" header="0.3" footer="0.3"/>
  <pageSetup orientation="portrait" r:id="rId1"/>
  <ignoredErrors>
    <ignoredError sqref="C5 C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57"/>
  <sheetViews>
    <sheetView workbookViewId="0">
      <selection sqref="A1:F1"/>
    </sheetView>
  </sheetViews>
  <sheetFormatPr defaultRowHeight="15" x14ac:dyDescent="0.25"/>
  <cols>
    <col min="1" max="1" width="10.42578125" bestFit="1" customWidth="1"/>
    <col min="2" max="2" width="5.85546875" bestFit="1" customWidth="1"/>
    <col min="3" max="3" width="11.42578125" bestFit="1" customWidth="1"/>
    <col min="4" max="4" width="10.28515625" bestFit="1" customWidth="1"/>
    <col min="5" max="5" width="10.140625" bestFit="1" customWidth="1"/>
    <col min="6" max="6" width="10.85546875" bestFit="1" customWidth="1"/>
    <col min="8" max="8" width="9.85546875" bestFit="1" customWidth="1"/>
    <col min="9" max="9" width="10.28515625" bestFit="1" customWidth="1"/>
    <col min="10" max="10" width="10.85546875" bestFit="1" customWidth="1"/>
    <col min="12" max="12" width="10.42578125" bestFit="1" customWidth="1"/>
    <col min="13" max="13" width="5.85546875" bestFit="1" customWidth="1"/>
    <col min="14" max="14" width="11.42578125" bestFit="1" customWidth="1"/>
    <col min="15" max="15" width="10.28515625" bestFit="1" customWidth="1"/>
    <col min="16" max="16" width="10.140625" bestFit="1" customWidth="1"/>
    <col min="17" max="17" width="10.85546875" bestFit="1" customWidth="1"/>
    <col min="19" max="19" width="9.85546875" bestFit="1" customWidth="1"/>
    <col min="20" max="20" width="10.28515625" bestFit="1" customWidth="1"/>
    <col min="21" max="21" width="10.85546875" bestFit="1" customWidth="1"/>
    <col min="23" max="23" width="21.42578125" bestFit="1" customWidth="1"/>
    <col min="24" max="24" width="13.140625" bestFit="1" customWidth="1"/>
    <col min="25" max="25" width="11.42578125" bestFit="1" customWidth="1"/>
    <col min="26" max="26" width="10.28515625" bestFit="1" customWidth="1"/>
    <col min="27" max="27" width="10.140625" bestFit="1" customWidth="1"/>
    <col min="28" max="28" width="10.85546875" bestFit="1" customWidth="1"/>
    <col min="29" max="29" width="10.85546875" customWidth="1"/>
    <col min="30" max="30" width="9.85546875" bestFit="1" customWidth="1"/>
    <col min="31" max="31" width="10.28515625" bestFit="1" customWidth="1"/>
    <col min="32" max="33" width="10.85546875" customWidth="1"/>
    <col min="34" max="34" width="21.28515625" customWidth="1"/>
    <col min="35" max="35" width="18.5703125" bestFit="1" customWidth="1"/>
  </cols>
  <sheetData>
    <row r="1" spans="1:42" ht="15.75" thickBot="1" x14ac:dyDescent="0.3">
      <c r="A1" s="112" t="s">
        <v>70</v>
      </c>
      <c r="B1" s="113"/>
      <c r="C1" s="113"/>
      <c r="D1" s="113"/>
      <c r="E1" s="114"/>
      <c r="F1" s="115"/>
      <c r="G1" s="4"/>
      <c r="H1" s="4"/>
      <c r="I1" s="4"/>
      <c r="J1" s="4"/>
      <c r="K1" s="4"/>
      <c r="L1" s="112" t="s">
        <v>70</v>
      </c>
      <c r="M1" s="113"/>
      <c r="N1" s="113"/>
      <c r="O1" s="113"/>
      <c r="P1" s="114"/>
      <c r="Q1" s="115"/>
      <c r="R1" s="4"/>
      <c r="S1" s="4"/>
      <c r="T1" s="4"/>
      <c r="U1" s="4"/>
      <c r="V1" s="4"/>
      <c r="W1" s="112" t="s">
        <v>70</v>
      </c>
      <c r="X1" s="113"/>
      <c r="Y1" s="113"/>
      <c r="Z1" s="113"/>
      <c r="AA1" s="114"/>
      <c r="AB1" s="115"/>
      <c r="AC1" s="4"/>
      <c r="AD1" s="4"/>
      <c r="AE1" s="4"/>
      <c r="AF1" s="4"/>
      <c r="AG1" s="4"/>
    </row>
    <row r="2" spans="1:42" x14ac:dyDescent="0.25">
      <c r="A2" s="24" t="s">
        <v>1</v>
      </c>
      <c r="B2" s="24" t="s">
        <v>2</v>
      </c>
      <c r="C2" s="24" t="s">
        <v>3</v>
      </c>
      <c r="D2" s="24" t="s">
        <v>4</v>
      </c>
      <c r="E2" s="24" t="s">
        <v>84</v>
      </c>
      <c r="F2" s="24" t="s">
        <v>5</v>
      </c>
      <c r="G2" s="5"/>
      <c r="H2" s="72" t="s">
        <v>10</v>
      </c>
      <c r="I2" s="72" t="s">
        <v>4</v>
      </c>
      <c r="J2" s="72" t="s">
        <v>5</v>
      </c>
      <c r="K2" s="5"/>
      <c r="L2" s="24" t="s">
        <v>1</v>
      </c>
      <c r="M2" s="24" t="s">
        <v>2</v>
      </c>
      <c r="N2" s="24" t="s">
        <v>3</v>
      </c>
      <c r="O2" s="24" t="s">
        <v>4</v>
      </c>
      <c r="P2" s="24" t="s">
        <v>84</v>
      </c>
      <c r="Q2" s="24" t="s">
        <v>5</v>
      </c>
      <c r="R2" s="5"/>
      <c r="S2" s="72" t="s">
        <v>11</v>
      </c>
      <c r="T2" s="72" t="s">
        <v>4</v>
      </c>
      <c r="U2" s="72" t="s">
        <v>5</v>
      </c>
      <c r="V2" s="5"/>
      <c r="W2" s="24" t="s">
        <v>1</v>
      </c>
      <c r="X2" s="24" t="s">
        <v>2</v>
      </c>
      <c r="Y2" s="24" t="s">
        <v>3</v>
      </c>
      <c r="Z2" s="24" t="s">
        <v>4</v>
      </c>
      <c r="AA2" s="24" t="s">
        <v>84</v>
      </c>
      <c r="AB2" s="24" t="s">
        <v>5</v>
      </c>
      <c r="AC2" s="5"/>
      <c r="AD2" s="72" t="s">
        <v>12</v>
      </c>
      <c r="AE2" s="72" t="s">
        <v>4</v>
      </c>
      <c r="AF2" s="72" t="s">
        <v>5</v>
      </c>
      <c r="AG2" s="5"/>
      <c r="AH2" s="27" t="s">
        <v>7</v>
      </c>
      <c r="AI2" s="27" t="s">
        <v>8</v>
      </c>
    </row>
    <row r="3" spans="1:42" x14ac:dyDescent="0.25">
      <c r="A3" s="1" t="s">
        <v>71</v>
      </c>
      <c r="B3" s="1" t="s">
        <v>10</v>
      </c>
      <c r="C3" s="74" t="s">
        <v>93</v>
      </c>
      <c r="D3" s="59" t="s">
        <v>93</v>
      </c>
      <c r="E3" s="59" t="s">
        <v>93</v>
      </c>
      <c r="F3" s="59" t="s">
        <v>93</v>
      </c>
      <c r="G3" s="5"/>
      <c r="H3" s="71" t="s">
        <v>85</v>
      </c>
      <c r="I3" s="3">
        <f>AVERAGE(D3:D8)</f>
        <v>4.8250000000000002</v>
      </c>
      <c r="J3" s="3">
        <f>AVERAGE(F3:F8)</f>
        <v>8.6750000000000007</v>
      </c>
      <c r="K3" s="5"/>
      <c r="L3" s="1" t="s">
        <v>71</v>
      </c>
      <c r="M3" s="1" t="s">
        <v>11</v>
      </c>
      <c r="N3" s="74" t="s">
        <v>93</v>
      </c>
      <c r="O3" s="59" t="s">
        <v>93</v>
      </c>
      <c r="P3" s="59" t="s">
        <v>93</v>
      </c>
      <c r="Q3" s="59" t="s">
        <v>93</v>
      </c>
      <c r="R3" s="5"/>
      <c r="S3" s="71" t="s">
        <v>85</v>
      </c>
      <c r="T3" s="3" t="e">
        <f>AVERAGE(O3:O8)</f>
        <v>#DIV/0!</v>
      </c>
      <c r="U3" s="3" t="e">
        <f>AVERAGE(Q3:Q8)</f>
        <v>#DIV/0!</v>
      </c>
      <c r="V3" s="5"/>
      <c r="W3" s="1" t="s">
        <v>71</v>
      </c>
      <c r="X3" s="1" t="s">
        <v>12</v>
      </c>
      <c r="Y3" s="74" t="s">
        <v>93</v>
      </c>
      <c r="Z3" s="59" t="s">
        <v>93</v>
      </c>
      <c r="AA3" s="59" t="s">
        <v>93</v>
      </c>
      <c r="AB3" s="59" t="s">
        <v>93</v>
      </c>
      <c r="AC3" s="5"/>
      <c r="AD3" s="71" t="s">
        <v>85</v>
      </c>
      <c r="AE3" s="3">
        <f>AVERAGE(Z3:Z8)</f>
        <v>5.75</v>
      </c>
      <c r="AF3" s="3">
        <f>AVERAGE(AB3:AB8)</f>
        <v>229.42500000000001</v>
      </c>
      <c r="AG3" s="5"/>
      <c r="AH3" s="1" t="s">
        <v>71</v>
      </c>
      <c r="AI3" s="1">
        <v>46</v>
      </c>
    </row>
    <row r="4" spans="1:42" x14ac:dyDescent="0.25">
      <c r="A4" s="1" t="s">
        <v>72</v>
      </c>
      <c r="B4" s="1" t="s">
        <v>10</v>
      </c>
      <c r="C4" s="74" t="s">
        <v>93</v>
      </c>
      <c r="D4" s="59" t="s">
        <v>93</v>
      </c>
      <c r="E4" s="59" t="s">
        <v>93</v>
      </c>
      <c r="F4" s="59" t="s">
        <v>93</v>
      </c>
      <c r="G4" s="5"/>
      <c r="H4" s="71" t="s">
        <v>86</v>
      </c>
      <c r="I4" s="3">
        <f>MAX(D3:D8)</f>
        <v>6.4</v>
      </c>
      <c r="J4" s="3">
        <f>MAX(F3:F8)</f>
        <v>16</v>
      </c>
      <c r="K4" s="5"/>
      <c r="L4" s="1" t="s">
        <v>72</v>
      </c>
      <c r="M4" s="1" t="s">
        <v>11</v>
      </c>
      <c r="N4" s="74" t="s">
        <v>93</v>
      </c>
      <c r="O4" s="59" t="s">
        <v>93</v>
      </c>
      <c r="P4" s="59" t="s">
        <v>93</v>
      </c>
      <c r="Q4" s="59" t="s">
        <v>93</v>
      </c>
      <c r="R4" s="5"/>
      <c r="S4" s="71" t="s">
        <v>86</v>
      </c>
      <c r="T4" s="3">
        <f>MAX(O3:O8)</f>
        <v>0</v>
      </c>
      <c r="U4" s="3">
        <f>MAX(Q3:Q8)</f>
        <v>0</v>
      </c>
      <c r="V4" s="5"/>
      <c r="W4" s="1" t="s">
        <v>72</v>
      </c>
      <c r="X4" s="1" t="s">
        <v>12</v>
      </c>
      <c r="Y4" s="74" t="s">
        <v>93</v>
      </c>
      <c r="Z4" s="59" t="s">
        <v>93</v>
      </c>
      <c r="AA4" s="59" t="s">
        <v>93</v>
      </c>
      <c r="AB4" s="59" t="s">
        <v>93</v>
      </c>
      <c r="AC4" s="19"/>
      <c r="AD4" s="71" t="s">
        <v>86</v>
      </c>
      <c r="AE4" s="3">
        <f>MAX(Z3:Z8)</f>
        <v>7.2</v>
      </c>
      <c r="AF4" s="3">
        <f>MAX(AB3:AB8)</f>
        <v>613.1</v>
      </c>
      <c r="AG4" s="19"/>
      <c r="AH4" s="1" t="s">
        <v>72</v>
      </c>
      <c r="AI4" s="1">
        <v>40</v>
      </c>
    </row>
    <row r="5" spans="1:42" x14ac:dyDescent="0.25">
      <c r="A5" s="1" t="s">
        <v>73</v>
      </c>
      <c r="B5" s="1" t="s">
        <v>10</v>
      </c>
      <c r="C5" s="42">
        <v>0.55208333333333337</v>
      </c>
      <c r="D5" s="40">
        <v>3.9</v>
      </c>
      <c r="E5" s="48">
        <f t="shared" ref="E5:E8" si="0">D5*9/5+32</f>
        <v>39.020000000000003</v>
      </c>
      <c r="F5" s="6">
        <v>6.3</v>
      </c>
      <c r="H5" s="71" t="s">
        <v>87</v>
      </c>
      <c r="I5" s="3">
        <f>MIN(D3:D8)</f>
        <v>3.5</v>
      </c>
      <c r="J5" s="3">
        <f>MIN(F3:F8)</f>
        <v>4</v>
      </c>
      <c r="L5" s="1" t="s">
        <v>73</v>
      </c>
      <c r="M5" s="1" t="s">
        <v>11</v>
      </c>
      <c r="N5" s="74" t="s">
        <v>93</v>
      </c>
      <c r="O5" s="59" t="s">
        <v>93</v>
      </c>
      <c r="P5" s="59" t="s">
        <v>93</v>
      </c>
      <c r="Q5" s="59" t="s">
        <v>93</v>
      </c>
      <c r="S5" s="71" t="s">
        <v>87</v>
      </c>
      <c r="T5" s="3">
        <f>MIN(O3:O8)</f>
        <v>0</v>
      </c>
      <c r="U5" s="3">
        <f>MIN(Q3:Q8)</f>
        <v>0</v>
      </c>
      <c r="W5" s="1" t="s">
        <v>73</v>
      </c>
      <c r="X5" s="1" t="s">
        <v>12</v>
      </c>
      <c r="Y5" s="42">
        <v>0.39583333333333331</v>
      </c>
      <c r="Z5" s="40">
        <v>5.0999999999999996</v>
      </c>
      <c r="AA5" s="48">
        <f t="shared" ref="AA5:AA8" si="1">Z5*9/5+32</f>
        <v>41.18</v>
      </c>
      <c r="AB5" s="6">
        <v>261.3</v>
      </c>
      <c r="AC5" s="61"/>
      <c r="AD5" s="71" t="s">
        <v>87</v>
      </c>
      <c r="AE5" s="3">
        <f>MIN(Z3:Z8)</f>
        <v>5.0999999999999996</v>
      </c>
      <c r="AF5" s="3">
        <f>MIN(AB3:AB8)</f>
        <v>15.8</v>
      </c>
      <c r="AG5" s="61"/>
      <c r="AH5" s="23" t="s">
        <v>73</v>
      </c>
      <c r="AI5" s="1">
        <v>54</v>
      </c>
    </row>
    <row r="6" spans="1:42" x14ac:dyDescent="0.25">
      <c r="A6" s="1" t="s">
        <v>74</v>
      </c>
      <c r="B6" s="1" t="s">
        <v>10</v>
      </c>
      <c r="C6" s="42">
        <v>0.54513888888888895</v>
      </c>
      <c r="D6" s="40">
        <v>3.5</v>
      </c>
      <c r="E6" s="48">
        <f t="shared" si="0"/>
        <v>38.299999999999997</v>
      </c>
      <c r="F6" s="48">
        <v>4</v>
      </c>
      <c r="H6" s="71" t="s">
        <v>88</v>
      </c>
      <c r="I6" s="3">
        <f>MEDIAN(D3:D8)</f>
        <v>4.7</v>
      </c>
      <c r="J6" s="3">
        <f>MEDIAN(F3:F8)</f>
        <v>7.35</v>
      </c>
      <c r="L6" s="1" t="s">
        <v>74</v>
      </c>
      <c r="M6" s="1" t="s">
        <v>11</v>
      </c>
      <c r="N6" s="74" t="s">
        <v>93</v>
      </c>
      <c r="O6" s="59" t="s">
        <v>93</v>
      </c>
      <c r="P6" s="59" t="s">
        <v>93</v>
      </c>
      <c r="Q6" s="59" t="s">
        <v>93</v>
      </c>
      <c r="S6" s="71" t="s">
        <v>88</v>
      </c>
      <c r="T6" s="3" t="e">
        <f>MEDIAN(O3:O8)</f>
        <v>#NUM!</v>
      </c>
      <c r="U6" s="3" t="e">
        <f>MEDIAN(Q3:Q8)</f>
        <v>#NUM!</v>
      </c>
      <c r="W6" s="1" t="s">
        <v>74</v>
      </c>
      <c r="X6" s="1" t="s">
        <v>12</v>
      </c>
      <c r="Y6" s="42">
        <v>0.40625</v>
      </c>
      <c r="Z6" s="40">
        <v>5.2</v>
      </c>
      <c r="AA6" s="48">
        <f t="shared" si="1"/>
        <v>41.36</v>
      </c>
      <c r="AB6" s="6">
        <v>27.5</v>
      </c>
      <c r="AC6" s="19"/>
      <c r="AD6" s="71" t="s">
        <v>88</v>
      </c>
      <c r="AE6" s="3">
        <f>MEDIAN(Z3:Z8)</f>
        <v>5.35</v>
      </c>
      <c r="AF6" s="3">
        <f>MEDIAN(AB3:AB8)</f>
        <v>144.4</v>
      </c>
      <c r="AG6" s="19"/>
      <c r="AH6" s="23" t="s">
        <v>74</v>
      </c>
      <c r="AI6" s="1">
        <v>39</v>
      </c>
    </row>
    <row r="7" spans="1:42" x14ac:dyDescent="0.25">
      <c r="A7" s="1" t="s">
        <v>75</v>
      </c>
      <c r="B7" s="1" t="s">
        <v>10</v>
      </c>
      <c r="C7" s="42">
        <v>0.54166666666666663</v>
      </c>
      <c r="D7" s="31">
        <v>5.5</v>
      </c>
      <c r="E7" s="48">
        <f t="shared" si="0"/>
        <v>41.9</v>
      </c>
      <c r="F7" s="31">
        <v>8.4</v>
      </c>
      <c r="H7" s="71" t="s">
        <v>89</v>
      </c>
      <c r="I7" s="3">
        <f>I4-I5</f>
        <v>2.9000000000000004</v>
      </c>
      <c r="J7" s="3">
        <f>J4-J5</f>
        <v>12</v>
      </c>
      <c r="L7" s="1" t="s">
        <v>75</v>
      </c>
      <c r="M7" s="1" t="s">
        <v>11</v>
      </c>
      <c r="N7" s="74" t="s">
        <v>93</v>
      </c>
      <c r="O7" s="59" t="s">
        <v>93</v>
      </c>
      <c r="P7" s="59" t="s">
        <v>93</v>
      </c>
      <c r="Q7" s="59" t="s">
        <v>93</v>
      </c>
      <c r="S7" s="71" t="s">
        <v>89</v>
      </c>
      <c r="T7" s="3">
        <f>T4-T5</f>
        <v>0</v>
      </c>
      <c r="U7" s="3">
        <f>U4-U5</f>
        <v>0</v>
      </c>
      <c r="W7" s="1" t="s">
        <v>75</v>
      </c>
      <c r="X7" s="1" t="s">
        <v>12</v>
      </c>
      <c r="Y7" s="42">
        <v>0.40277777777777773</v>
      </c>
      <c r="Z7" s="40">
        <v>5.5</v>
      </c>
      <c r="AA7" s="48">
        <f t="shared" si="1"/>
        <v>41.9</v>
      </c>
      <c r="AB7" s="41">
        <v>613.1</v>
      </c>
      <c r="AC7" s="19"/>
      <c r="AD7" s="71" t="s">
        <v>89</v>
      </c>
      <c r="AE7" s="3">
        <f>AE4-AE5</f>
        <v>2.1000000000000005</v>
      </c>
      <c r="AF7" s="3">
        <f>AF4-AF5</f>
        <v>597.30000000000007</v>
      </c>
      <c r="AG7" s="19"/>
      <c r="AH7" s="23" t="s">
        <v>75</v>
      </c>
      <c r="AI7" s="1">
        <v>53</v>
      </c>
    </row>
    <row r="8" spans="1:42" x14ac:dyDescent="0.25">
      <c r="A8" s="1" t="s">
        <v>76</v>
      </c>
      <c r="B8" s="1" t="s">
        <v>10</v>
      </c>
      <c r="C8" s="42">
        <v>0.52430555555555558</v>
      </c>
      <c r="D8" s="40">
        <v>6.4</v>
      </c>
      <c r="E8" s="48">
        <f t="shared" si="0"/>
        <v>43.519999999999996</v>
      </c>
      <c r="F8" s="40">
        <v>16</v>
      </c>
      <c r="L8" s="1" t="s">
        <v>76</v>
      </c>
      <c r="M8" s="1" t="s">
        <v>11</v>
      </c>
      <c r="N8" s="74" t="s">
        <v>93</v>
      </c>
      <c r="O8" s="59" t="s">
        <v>93</v>
      </c>
      <c r="P8" s="59" t="s">
        <v>93</v>
      </c>
      <c r="Q8" s="59" t="s">
        <v>93</v>
      </c>
      <c r="W8" s="1" t="s">
        <v>76</v>
      </c>
      <c r="X8" s="1" t="s">
        <v>12</v>
      </c>
      <c r="Y8" s="42">
        <v>0.39583333333333331</v>
      </c>
      <c r="Z8" s="40">
        <v>7.2</v>
      </c>
      <c r="AA8" s="48">
        <f t="shared" si="1"/>
        <v>44.96</v>
      </c>
      <c r="AB8" s="31">
        <v>15.8</v>
      </c>
      <c r="AC8" s="19"/>
      <c r="AD8" s="19"/>
      <c r="AE8" s="19"/>
      <c r="AF8" s="19"/>
      <c r="AG8" s="19"/>
      <c r="AH8" s="23" t="s">
        <v>76</v>
      </c>
      <c r="AI8" s="1">
        <v>52</v>
      </c>
    </row>
    <row r="9" spans="1:42" x14ac:dyDescent="0.25">
      <c r="A9" s="25"/>
      <c r="B9" s="25"/>
      <c r="C9" s="46"/>
      <c r="D9" s="26"/>
      <c r="E9" s="26"/>
      <c r="F9" s="26"/>
      <c r="H9" s="72" t="s">
        <v>18</v>
      </c>
      <c r="I9" s="72" t="s">
        <v>4</v>
      </c>
      <c r="J9" s="72" t="s">
        <v>5</v>
      </c>
      <c r="L9" s="25"/>
      <c r="M9" s="25"/>
      <c r="N9" s="46"/>
      <c r="O9" s="26"/>
      <c r="P9" s="26"/>
      <c r="Q9" s="26"/>
      <c r="S9" s="72" t="s">
        <v>19</v>
      </c>
      <c r="T9" s="72" t="s">
        <v>4</v>
      </c>
      <c r="U9" s="72" t="s">
        <v>5</v>
      </c>
      <c r="W9" s="25"/>
      <c r="X9" s="25"/>
      <c r="Y9" s="46"/>
      <c r="Z9" s="26"/>
      <c r="AA9" s="26"/>
      <c r="AB9" s="26"/>
      <c r="AC9" s="19"/>
      <c r="AD9" s="72" t="s">
        <v>20</v>
      </c>
      <c r="AE9" s="72" t="s">
        <v>4</v>
      </c>
      <c r="AF9" s="72" t="s">
        <v>5</v>
      </c>
      <c r="AG9" s="19"/>
      <c r="AH9" s="25"/>
      <c r="AI9" s="25"/>
    </row>
    <row r="10" spans="1:42" x14ac:dyDescent="0.25">
      <c r="A10" s="1" t="s">
        <v>71</v>
      </c>
      <c r="B10" s="1" t="s">
        <v>18</v>
      </c>
      <c r="C10" s="42">
        <v>0.5625</v>
      </c>
      <c r="D10" s="40">
        <v>4.9000000000000004</v>
      </c>
      <c r="E10" s="38">
        <f>D10*9/5+32</f>
        <v>40.82</v>
      </c>
      <c r="F10" s="48">
        <v>35.4</v>
      </c>
      <c r="H10" s="71" t="s">
        <v>85</v>
      </c>
      <c r="I10" s="3">
        <f>AVERAGE(D10:D15)</f>
        <v>4.916666666666667</v>
      </c>
      <c r="J10" s="3">
        <f>AVERAGE(F10:F15)</f>
        <v>94.483333333333334</v>
      </c>
      <c r="L10" s="1" t="s">
        <v>71</v>
      </c>
      <c r="M10" s="1" t="s">
        <v>19</v>
      </c>
      <c r="N10" s="42">
        <v>0.4548611111111111</v>
      </c>
      <c r="O10" s="40">
        <v>4.4000000000000004</v>
      </c>
      <c r="P10" s="48">
        <f>O10*9/5+32</f>
        <v>39.92</v>
      </c>
      <c r="Q10" s="6">
        <v>290.89999999999998</v>
      </c>
      <c r="S10" s="71" t="s">
        <v>85</v>
      </c>
      <c r="T10" s="3">
        <f>AVERAGE(O10:O15)</f>
        <v>4.4833333333333334</v>
      </c>
      <c r="U10" s="3">
        <f>AVERAGE(Q10:Q15)</f>
        <v>348.2</v>
      </c>
      <c r="W10" s="1" t="s">
        <v>71</v>
      </c>
      <c r="X10" s="1" t="s">
        <v>20</v>
      </c>
      <c r="Y10" s="42">
        <v>0.3923611111111111</v>
      </c>
      <c r="Z10" s="31">
        <v>4.2</v>
      </c>
      <c r="AA10" s="48">
        <f>Z10*9/5+32</f>
        <v>39.56</v>
      </c>
      <c r="AB10" s="45">
        <v>461.1</v>
      </c>
      <c r="AC10" s="68"/>
      <c r="AD10" s="71" t="s">
        <v>85</v>
      </c>
      <c r="AE10" s="3">
        <f>AVERAGE(Z10:Z15)</f>
        <v>5.2500000000000009</v>
      </c>
      <c r="AF10" s="3">
        <f>AVERAGE(AB10:AB15)</f>
        <v>288.21666666666664</v>
      </c>
      <c r="AG10" s="68"/>
      <c r="AH10" s="32" t="s">
        <v>97</v>
      </c>
      <c r="AI10" s="1">
        <v>64</v>
      </c>
    </row>
    <row r="11" spans="1:42" x14ac:dyDescent="0.25">
      <c r="A11" s="1" t="s">
        <v>72</v>
      </c>
      <c r="B11" s="1" t="s">
        <v>18</v>
      </c>
      <c r="C11" s="42">
        <v>0.53819444444444442</v>
      </c>
      <c r="D11" s="40">
        <v>5</v>
      </c>
      <c r="E11" s="38">
        <f t="shared" ref="E11:E15" si="2">D11*9/5+32</f>
        <v>41</v>
      </c>
      <c r="F11" s="48">
        <v>387.3</v>
      </c>
      <c r="H11" s="71" t="s">
        <v>86</v>
      </c>
      <c r="I11" s="3">
        <f>MAX(D10:D15)</f>
        <v>6.5</v>
      </c>
      <c r="J11" s="3">
        <f>MAX(F10:F15)</f>
        <v>387.3</v>
      </c>
      <c r="L11" s="1" t="s">
        <v>72</v>
      </c>
      <c r="M11" s="1" t="s">
        <v>19</v>
      </c>
      <c r="N11" s="42">
        <v>0.44791666666666669</v>
      </c>
      <c r="O11" s="40">
        <v>5.2</v>
      </c>
      <c r="P11" s="48">
        <f t="shared" ref="P11:P15" si="3">O11*9/5+32</f>
        <v>41.36</v>
      </c>
      <c r="Q11" s="6">
        <v>95.9</v>
      </c>
      <c r="S11" s="71" t="s">
        <v>86</v>
      </c>
      <c r="T11" s="3">
        <f>MAX(O10:O15)</f>
        <v>5.9</v>
      </c>
      <c r="U11" s="3">
        <f>MAX(Q10:Q15)</f>
        <v>1413.6</v>
      </c>
      <c r="W11" s="1" t="s">
        <v>72</v>
      </c>
      <c r="X11" s="1" t="s">
        <v>20</v>
      </c>
      <c r="Y11" s="42">
        <v>0.37847222222222227</v>
      </c>
      <c r="Z11" s="40">
        <v>5.9</v>
      </c>
      <c r="AA11" s="48">
        <f t="shared" ref="AA11:AA15" si="4">Z11*9/5+32</f>
        <v>42.620000000000005</v>
      </c>
      <c r="AB11" s="45">
        <v>816.4</v>
      </c>
      <c r="AC11" s="19"/>
      <c r="AD11" s="71" t="s">
        <v>86</v>
      </c>
      <c r="AE11" s="3">
        <f>MAX(Z10:Z15)</f>
        <v>8.3000000000000007</v>
      </c>
      <c r="AF11" s="3">
        <f>MAX(AB10:AB15)</f>
        <v>816.4</v>
      </c>
      <c r="AG11" s="19"/>
      <c r="AH11" s="1"/>
      <c r="AI11" s="1"/>
    </row>
    <row r="12" spans="1:42" x14ac:dyDescent="0.25">
      <c r="A12" s="1" t="s">
        <v>73</v>
      </c>
      <c r="B12" s="1" t="s">
        <v>18</v>
      </c>
      <c r="C12" s="42">
        <v>0.54513888888888895</v>
      </c>
      <c r="D12" s="31">
        <v>4.2</v>
      </c>
      <c r="E12" s="38">
        <f t="shared" si="2"/>
        <v>39.56</v>
      </c>
      <c r="F12" s="48">
        <v>25.9</v>
      </c>
      <c r="H12" s="71" t="s">
        <v>87</v>
      </c>
      <c r="I12" s="3">
        <f>MIN(D10:D15)</f>
        <v>3.4</v>
      </c>
      <c r="J12" s="3">
        <f>MIN(F10:F15)</f>
        <v>21.3</v>
      </c>
      <c r="L12" s="1" t="s">
        <v>73</v>
      </c>
      <c r="M12" s="1" t="s">
        <v>19</v>
      </c>
      <c r="N12" s="42">
        <v>0.4513888888888889</v>
      </c>
      <c r="O12" s="31">
        <v>3.1</v>
      </c>
      <c r="P12" s="48">
        <f t="shared" si="3"/>
        <v>37.58</v>
      </c>
      <c r="Q12" s="41">
        <v>1413.6</v>
      </c>
      <c r="S12" s="71" t="s">
        <v>87</v>
      </c>
      <c r="T12" s="3">
        <f>MIN(O10:O15)</f>
        <v>3.1</v>
      </c>
      <c r="U12" s="3">
        <f>MIN(Q10:Q15)</f>
        <v>35.4</v>
      </c>
      <c r="W12" s="1" t="s">
        <v>73</v>
      </c>
      <c r="X12" s="1" t="s">
        <v>20</v>
      </c>
      <c r="Y12" s="42">
        <v>0.38541666666666669</v>
      </c>
      <c r="Z12" s="40">
        <v>3.8</v>
      </c>
      <c r="AA12" s="48">
        <f t="shared" si="4"/>
        <v>38.839999999999996</v>
      </c>
      <c r="AB12" s="6">
        <v>64.400000000000006</v>
      </c>
      <c r="AC12" s="69"/>
      <c r="AD12" s="71" t="s">
        <v>87</v>
      </c>
      <c r="AE12" s="3">
        <f>MIN(Z10:Z15)</f>
        <v>3.5</v>
      </c>
      <c r="AF12" s="3">
        <f>MIN(AB10:AB15)</f>
        <v>16</v>
      </c>
      <c r="AG12" s="69"/>
      <c r="AH12" s="84"/>
      <c r="AI12" s="5"/>
    </row>
    <row r="13" spans="1:42" x14ac:dyDescent="0.25">
      <c r="A13" s="1" t="s">
        <v>74</v>
      </c>
      <c r="B13" s="1" t="s">
        <v>18</v>
      </c>
      <c r="C13" s="42">
        <v>0.53819444444444442</v>
      </c>
      <c r="D13" s="40">
        <v>3.4</v>
      </c>
      <c r="E13" s="38">
        <f t="shared" si="2"/>
        <v>38.119999999999997</v>
      </c>
      <c r="F13" s="48">
        <v>59.1</v>
      </c>
      <c r="G13" s="22"/>
      <c r="H13" s="71" t="s">
        <v>88</v>
      </c>
      <c r="I13" s="3">
        <f>MEDIAN(D10:D15)</f>
        <v>4.95</v>
      </c>
      <c r="J13" s="3">
        <f>MEDIAN(F10:F15)</f>
        <v>36.65</v>
      </c>
      <c r="K13" s="22"/>
      <c r="L13" s="1" t="s">
        <v>74</v>
      </c>
      <c r="M13" s="1" t="s">
        <v>19</v>
      </c>
      <c r="N13" s="42">
        <v>0.44791666666666669</v>
      </c>
      <c r="O13" s="40">
        <v>3.6</v>
      </c>
      <c r="P13" s="48">
        <f t="shared" si="3"/>
        <v>38.479999999999997</v>
      </c>
      <c r="Q13" s="48">
        <v>52</v>
      </c>
      <c r="R13" s="22"/>
      <c r="S13" s="71" t="s">
        <v>88</v>
      </c>
      <c r="T13" s="3">
        <f>MEDIAN(O10:O15)</f>
        <v>4.5500000000000007</v>
      </c>
      <c r="U13" s="3">
        <f>MEDIAN(Q10:Q15)</f>
        <v>148.65</v>
      </c>
      <c r="V13" s="22"/>
      <c r="W13" s="1" t="s">
        <v>74</v>
      </c>
      <c r="X13" s="1" t="s">
        <v>20</v>
      </c>
      <c r="Y13" s="42">
        <v>0.39583333333333331</v>
      </c>
      <c r="Z13" s="31">
        <v>3.5</v>
      </c>
      <c r="AA13" s="48">
        <f t="shared" si="4"/>
        <v>38.299999999999997</v>
      </c>
      <c r="AB13" s="48">
        <v>209.8</v>
      </c>
      <c r="AC13" s="68"/>
      <c r="AD13" s="71" t="s">
        <v>88</v>
      </c>
      <c r="AE13" s="3">
        <f>MEDIAN(Z10:Z15)</f>
        <v>5</v>
      </c>
      <c r="AF13" s="3">
        <f>MEDIAN(AB10:AB15)</f>
        <v>185.7</v>
      </c>
      <c r="AG13" s="68"/>
    </row>
    <row r="14" spans="1:42" x14ac:dyDescent="0.25">
      <c r="A14" s="1" t="s">
        <v>75</v>
      </c>
      <c r="B14" s="1" t="s">
        <v>18</v>
      </c>
      <c r="C14" s="42">
        <v>0.53472222222222221</v>
      </c>
      <c r="D14" s="40">
        <v>5.5</v>
      </c>
      <c r="E14" s="38">
        <f t="shared" si="2"/>
        <v>41.9</v>
      </c>
      <c r="F14" s="31">
        <v>21.3</v>
      </c>
      <c r="H14" s="71" t="s">
        <v>89</v>
      </c>
      <c r="I14" s="3">
        <f>I11-I12</f>
        <v>3.1</v>
      </c>
      <c r="J14" s="3">
        <f>J11-J12</f>
        <v>366</v>
      </c>
      <c r="L14" s="1" t="s">
        <v>75</v>
      </c>
      <c r="M14" s="1" t="s">
        <v>19</v>
      </c>
      <c r="N14" s="42">
        <v>0.4513888888888889</v>
      </c>
      <c r="O14" s="31">
        <v>4.7</v>
      </c>
      <c r="P14" s="48">
        <f t="shared" si="3"/>
        <v>40.46</v>
      </c>
      <c r="Q14" s="31">
        <v>201.4</v>
      </c>
      <c r="S14" s="71" t="s">
        <v>89</v>
      </c>
      <c r="T14" s="3">
        <f>T11-T12</f>
        <v>2.8000000000000003</v>
      </c>
      <c r="U14" s="3">
        <f>U11-U12</f>
        <v>1378.1999999999998</v>
      </c>
      <c r="W14" s="1" t="s">
        <v>75</v>
      </c>
      <c r="X14" s="1" t="s">
        <v>20</v>
      </c>
      <c r="Y14" s="42">
        <v>0.39583333333333331</v>
      </c>
      <c r="Z14" s="40">
        <v>5.8</v>
      </c>
      <c r="AA14" s="48">
        <f t="shared" si="4"/>
        <v>42.44</v>
      </c>
      <c r="AB14" s="40">
        <v>161.6</v>
      </c>
      <c r="AC14" s="19"/>
      <c r="AD14" s="71" t="s">
        <v>89</v>
      </c>
      <c r="AE14" s="3">
        <f>AE11-AE12</f>
        <v>4.8000000000000007</v>
      </c>
      <c r="AF14" s="3">
        <f>AF11-AF12</f>
        <v>800.4</v>
      </c>
      <c r="AG14" s="19"/>
      <c r="AH14" s="51" t="s">
        <v>82</v>
      </c>
      <c r="AI14" s="52"/>
      <c r="AJ14" s="52"/>
      <c r="AK14" s="52"/>
      <c r="AL14" s="52"/>
      <c r="AM14" s="52"/>
      <c r="AN14" s="52"/>
      <c r="AO14" s="52"/>
      <c r="AP14" s="53"/>
    </row>
    <row r="15" spans="1:42" x14ac:dyDescent="0.25">
      <c r="A15" s="1" t="s">
        <v>76</v>
      </c>
      <c r="B15" s="1" t="s">
        <v>18</v>
      </c>
      <c r="C15" s="42">
        <v>0.52083333333333337</v>
      </c>
      <c r="D15" s="31">
        <v>6.5</v>
      </c>
      <c r="E15" s="48">
        <f t="shared" si="2"/>
        <v>43.7</v>
      </c>
      <c r="F15" s="31">
        <v>37.9</v>
      </c>
      <c r="L15" s="1" t="s">
        <v>76</v>
      </c>
      <c r="M15" s="1" t="s">
        <v>19</v>
      </c>
      <c r="N15" s="42">
        <v>0.44097222222222227</v>
      </c>
      <c r="O15" s="31">
        <v>5.9</v>
      </c>
      <c r="P15" s="48">
        <f t="shared" si="3"/>
        <v>42.620000000000005</v>
      </c>
      <c r="Q15" s="31">
        <v>35.4</v>
      </c>
      <c r="W15" s="1" t="s">
        <v>76</v>
      </c>
      <c r="X15" s="1" t="s">
        <v>20</v>
      </c>
      <c r="Y15" s="42">
        <v>0.38541666666666669</v>
      </c>
      <c r="Z15" s="31">
        <v>8.3000000000000007</v>
      </c>
      <c r="AA15" s="48">
        <f t="shared" si="4"/>
        <v>46.94</v>
      </c>
      <c r="AB15" s="48">
        <v>16</v>
      </c>
      <c r="AC15" s="19"/>
      <c r="AD15" s="19"/>
      <c r="AE15" s="19"/>
      <c r="AF15" s="19"/>
      <c r="AG15" s="19"/>
      <c r="AH15" s="54" t="s">
        <v>81</v>
      </c>
      <c r="AI15" s="55"/>
      <c r="AJ15" s="55"/>
      <c r="AK15" s="55"/>
      <c r="AL15" s="55"/>
      <c r="AM15" s="55"/>
      <c r="AN15" s="55"/>
      <c r="AO15" s="55"/>
      <c r="AP15" s="56"/>
    </row>
    <row r="16" spans="1:42" x14ac:dyDescent="0.25">
      <c r="A16" s="25"/>
      <c r="B16" s="25"/>
      <c r="C16" s="46"/>
      <c r="D16" s="26"/>
      <c r="E16" s="26"/>
      <c r="F16" s="26"/>
      <c r="H16" s="72" t="s">
        <v>21</v>
      </c>
      <c r="I16" s="72" t="s">
        <v>4</v>
      </c>
      <c r="J16" s="72" t="s">
        <v>5</v>
      </c>
      <c r="L16" s="25"/>
      <c r="M16" s="25"/>
      <c r="N16" s="46"/>
      <c r="O16" s="26"/>
      <c r="P16" s="26"/>
      <c r="Q16" s="26"/>
      <c r="S16" s="72" t="s">
        <v>22</v>
      </c>
      <c r="T16" s="72" t="s">
        <v>4</v>
      </c>
      <c r="U16" s="72" t="s">
        <v>5</v>
      </c>
      <c r="W16" s="25"/>
      <c r="X16" s="25"/>
      <c r="Y16" s="46"/>
      <c r="Z16" s="26"/>
      <c r="AA16" s="26"/>
      <c r="AB16" s="26"/>
      <c r="AC16" s="19"/>
      <c r="AD16" s="72" t="s">
        <v>23</v>
      </c>
      <c r="AE16" s="72" t="s">
        <v>4</v>
      </c>
      <c r="AF16" s="72" t="s">
        <v>5</v>
      </c>
      <c r="AG16" s="19"/>
    </row>
    <row r="17" spans="1:33" x14ac:dyDescent="0.25">
      <c r="A17" s="1" t="s">
        <v>71</v>
      </c>
      <c r="B17" s="1" t="s">
        <v>21</v>
      </c>
      <c r="C17" s="42">
        <v>0.54513888888888895</v>
      </c>
      <c r="D17" s="31">
        <v>4.7</v>
      </c>
      <c r="E17" s="38">
        <f>D17*9/5+32</f>
        <v>40.46</v>
      </c>
      <c r="F17" s="48">
        <v>2</v>
      </c>
      <c r="H17" s="71" t="s">
        <v>85</v>
      </c>
      <c r="I17" s="3">
        <f>AVERAGE(D17:D22)</f>
        <v>3.7833333333333332</v>
      </c>
      <c r="J17" s="3">
        <f>AVERAGE(F17:F22)</f>
        <v>3.2333333333333329</v>
      </c>
      <c r="L17" s="1" t="s">
        <v>71</v>
      </c>
      <c r="M17" s="1" t="s">
        <v>22</v>
      </c>
      <c r="N17" s="42">
        <v>0.44097222222222227</v>
      </c>
      <c r="O17" s="40">
        <v>4.0999999999999996</v>
      </c>
      <c r="P17" s="48">
        <f>O17*9/5+32</f>
        <v>39.380000000000003</v>
      </c>
      <c r="Q17" s="48">
        <v>365.4</v>
      </c>
      <c r="S17" s="71" t="s">
        <v>85</v>
      </c>
      <c r="T17" s="3">
        <f>AVERAGE(O17:O22)</f>
        <v>4.3666666666666663</v>
      </c>
      <c r="U17" s="3">
        <f>AVERAGE(Q17:Q22)</f>
        <v>141.91666666666666</v>
      </c>
      <c r="W17" s="1" t="s">
        <v>71</v>
      </c>
      <c r="X17" s="1" t="s">
        <v>23</v>
      </c>
      <c r="Y17" s="42">
        <v>0.625</v>
      </c>
      <c r="Z17" s="40">
        <v>5.9</v>
      </c>
      <c r="AA17" s="48">
        <f>Z17*9/5+32</f>
        <v>42.620000000000005</v>
      </c>
      <c r="AB17" s="6">
        <v>107.6</v>
      </c>
      <c r="AC17" s="61"/>
      <c r="AD17" s="71" t="s">
        <v>85</v>
      </c>
      <c r="AE17" s="3">
        <f>AVERAGE(Z17:Z22)</f>
        <v>6.3999999999999995</v>
      </c>
      <c r="AF17" s="3">
        <f>AVERAGE(AB17:AB22)</f>
        <v>68.166666666666671</v>
      </c>
      <c r="AG17" s="61"/>
    </row>
    <row r="18" spans="1:33" x14ac:dyDescent="0.25">
      <c r="A18" s="1" t="s">
        <v>72</v>
      </c>
      <c r="B18" s="1" t="s">
        <v>21</v>
      </c>
      <c r="C18" s="42">
        <v>0.52083333333333337</v>
      </c>
      <c r="D18" s="40">
        <v>3.2</v>
      </c>
      <c r="E18" s="38">
        <f t="shared" ref="E18:E22" si="5">D18*9/5+32</f>
        <v>37.76</v>
      </c>
      <c r="F18" s="48">
        <v>1</v>
      </c>
      <c r="H18" s="71" t="s">
        <v>86</v>
      </c>
      <c r="I18" s="3">
        <f>MAX(D17:D22)</f>
        <v>5.5</v>
      </c>
      <c r="J18" s="3">
        <f>MAX(F17:F22)</f>
        <v>5.0999999999999996</v>
      </c>
      <c r="L18" s="1" t="s">
        <v>72</v>
      </c>
      <c r="M18" s="1" t="s">
        <v>22</v>
      </c>
      <c r="N18" s="42">
        <v>0.42708333333333331</v>
      </c>
      <c r="O18" s="40">
        <v>5</v>
      </c>
      <c r="P18" s="48">
        <f t="shared" ref="P18:P22" si="6">O18*9/5+32</f>
        <v>41</v>
      </c>
      <c r="Q18" s="48">
        <v>162.4</v>
      </c>
      <c r="S18" s="71" t="s">
        <v>86</v>
      </c>
      <c r="T18" s="3">
        <f>MAX(O17:O22)</f>
        <v>5.8</v>
      </c>
      <c r="U18" s="3">
        <f>MAX(Q17:Q22)</f>
        <v>365.4</v>
      </c>
      <c r="W18" s="1" t="s">
        <v>72</v>
      </c>
      <c r="X18" s="1" t="s">
        <v>23</v>
      </c>
      <c r="Y18" s="42">
        <v>0.61111111111111105</v>
      </c>
      <c r="Z18" s="40">
        <v>6.3</v>
      </c>
      <c r="AA18" s="48">
        <f t="shared" ref="AA18:AA22" si="7">Z18*9/5+32</f>
        <v>43.34</v>
      </c>
      <c r="AB18" s="48">
        <v>88.4</v>
      </c>
      <c r="AC18" s="70"/>
      <c r="AD18" s="71" t="s">
        <v>86</v>
      </c>
      <c r="AE18" s="3">
        <f>MAX(Z17:Z22)</f>
        <v>8.3000000000000007</v>
      </c>
      <c r="AF18" s="3">
        <f>MAX(AB17:AB22)</f>
        <v>107.6</v>
      </c>
      <c r="AG18" s="70"/>
    </row>
    <row r="19" spans="1:33" x14ac:dyDescent="0.25">
      <c r="A19" s="1" t="s">
        <v>73</v>
      </c>
      <c r="B19" s="1" t="s">
        <v>21</v>
      </c>
      <c r="C19" s="42">
        <v>0.52777777777777779</v>
      </c>
      <c r="D19" s="31">
        <v>2.5</v>
      </c>
      <c r="E19" s="38">
        <f t="shared" si="5"/>
        <v>36.5</v>
      </c>
      <c r="F19" s="48">
        <v>5.0999999999999996</v>
      </c>
      <c r="G19" s="22"/>
      <c r="H19" s="71" t="s">
        <v>87</v>
      </c>
      <c r="I19" s="3">
        <f>MIN(D17:D22)</f>
        <v>2.5</v>
      </c>
      <c r="J19" s="3">
        <f>MIN(F17:F22)</f>
        <v>1</v>
      </c>
      <c r="K19" s="22"/>
      <c r="L19" s="1" t="s">
        <v>73</v>
      </c>
      <c r="M19" s="1" t="s">
        <v>22</v>
      </c>
      <c r="N19" s="42">
        <v>0.44097222222222227</v>
      </c>
      <c r="O19" s="40">
        <v>3</v>
      </c>
      <c r="P19" s="48">
        <f t="shared" si="6"/>
        <v>37.4</v>
      </c>
      <c r="Q19" s="48">
        <v>84.2</v>
      </c>
      <c r="R19" s="22"/>
      <c r="S19" s="71" t="s">
        <v>87</v>
      </c>
      <c r="T19" s="3">
        <f>MIN(O17:O22)</f>
        <v>3</v>
      </c>
      <c r="U19" s="3">
        <f>MIN(Q17:Q22)</f>
        <v>41</v>
      </c>
      <c r="V19" s="22"/>
      <c r="W19" s="1" t="s">
        <v>73</v>
      </c>
      <c r="X19" s="1" t="s">
        <v>23</v>
      </c>
      <c r="Y19" s="42">
        <v>0.61458333333333337</v>
      </c>
      <c r="Z19" s="31">
        <v>5.3</v>
      </c>
      <c r="AA19" s="48">
        <f t="shared" si="7"/>
        <v>41.54</v>
      </c>
      <c r="AB19" s="48">
        <v>71.7</v>
      </c>
      <c r="AC19" s="70"/>
      <c r="AD19" s="71" t="s">
        <v>87</v>
      </c>
      <c r="AE19" s="3">
        <f>MIN(Z17:Z22)</f>
        <v>4.9000000000000004</v>
      </c>
      <c r="AF19" s="3">
        <f>MIN(AB17:AB22)</f>
        <v>29.2</v>
      </c>
      <c r="AG19" s="70"/>
    </row>
    <row r="20" spans="1:33" x14ac:dyDescent="0.25">
      <c r="A20" s="1" t="s">
        <v>74</v>
      </c>
      <c r="B20" s="1" t="s">
        <v>21</v>
      </c>
      <c r="C20" s="42">
        <v>0.51388888888888895</v>
      </c>
      <c r="D20" s="40">
        <v>3</v>
      </c>
      <c r="E20" s="38">
        <f t="shared" si="5"/>
        <v>37.4</v>
      </c>
      <c r="F20" s="48">
        <v>4.0999999999999996</v>
      </c>
      <c r="H20" s="71" t="s">
        <v>88</v>
      </c>
      <c r="I20" s="3">
        <f>MEDIAN(D17:D22)</f>
        <v>3.5</v>
      </c>
      <c r="J20" s="3">
        <f>MEDIAN(F17:F22)</f>
        <v>3.5999999999999996</v>
      </c>
      <c r="L20" s="1" t="s">
        <v>74</v>
      </c>
      <c r="M20" s="1" t="s">
        <v>22</v>
      </c>
      <c r="N20" s="42">
        <v>0.4375</v>
      </c>
      <c r="O20" s="40">
        <v>3.6</v>
      </c>
      <c r="P20" s="48">
        <f t="shared" si="6"/>
        <v>38.479999999999997</v>
      </c>
      <c r="Q20" s="48">
        <v>54.6</v>
      </c>
      <c r="R20" s="22"/>
      <c r="S20" s="71" t="s">
        <v>88</v>
      </c>
      <c r="T20" s="3">
        <f>MEDIAN(O17:O22)</f>
        <v>4.4000000000000004</v>
      </c>
      <c r="U20" s="3">
        <f>MEDIAN(Q17:Q22)</f>
        <v>114.05000000000001</v>
      </c>
      <c r="V20" s="22"/>
      <c r="W20" s="1" t="s">
        <v>74</v>
      </c>
      <c r="X20" s="1" t="s">
        <v>23</v>
      </c>
      <c r="Y20" s="42">
        <v>0.60069444444444442</v>
      </c>
      <c r="Z20" s="40">
        <v>4.9000000000000004</v>
      </c>
      <c r="AA20" s="48">
        <f t="shared" si="7"/>
        <v>40.82</v>
      </c>
      <c r="AB20" s="6">
        <v>29.2</v>
      </c>
      <c r="AC20" s="61"/>
      <c r="AD20" s="71" t="s">
        <v>88</v>
      </c>
      <c r="AE20" s="3">
        <f>MEDIAN(Z17:Z22)</f>
        <v>6.1</v>
      </c>
      <c r="AF20" s="3">
        <f>MEDIAN(AB17:AB22)</f>
        <v>76.849999999999994</v>
      </c>
      <c r="AG20" s="61"/>
    </row>
    <row r="21" spans="1:33" x14ac:dyDescent="0.25">
      <c r="A21" s="1" t="s">
        <v>75</v>
      </c>
      <c r="B21" s="1" t="s">
        <v>21</v>
      </c>
      <c r="C21" s="42">
        <v>0.51388888888888895</v>
      </c>
      <c r="D21" s="40">
        <v>3.8</v>
      </c>
      <c r="E21" s="38">
        <f t="shared" si="5"/>
        <v>38.839999999999996</v>
      </c>
      <c r="F21" s="40">
        <v>3.1</v>
      </c>
      <c r="G21" s="19"/>
      <c r="H21" s="71" t="s">
        <v>89</v>
      </c>
      <c r="I21" s="3">
        <f>I18-I19</f>
        <v>3</v>
      </c>
      <c r="J21" s="3">
        <f>J18-J19</f>
        <v>4.0999999999999996</v>
      </c>
      <c r="K21" s="19"/>
      <c r="L21" s="1" t="s">
        <v>75</v>
      </c>
      <c r="M21" s="1" t="s">
        <v>22</v>
      </c>
      <c r="N21" s="42">
        <v>0.44097222222222227</v>
      </c>
      <c r="O21" s="31">
        <v>4.7</v>
      </c>
      <c r="P21" s="48">
        <f t="shared" si="6"/>
        <v>40.46</v>
      </c>
      <c r="Q21" s="40">
        <v>143.9</v>
      </c>
      <c r="R21" s="19"/>
      <c r="S21" s="71" t="s">
        <v>89</v>
      </c>
      <c r="T21" s="3">
        <f>T18-T19</f>
        <v>2.8</v>
      </c>
      <c r="U21" s="3">
        <f>U18-U19</f>
        <v>324.39999999999998</v>
      </c>
      <c r="V21" s="19"/>
      <c r="W21" s="1" t="s">
        <v>75</v>
      </c>
      <c r="X21" s="1" t="s">
        <v>23</v>
      </c>
      <c r="Y21" s="42">
        <v>0.60069444444444442</v>
      </c>
      <c r="Z21" s="40">
        <v>7.7</v>
      </c>
      <c r="AA21" s="48">
        <f t="shared" si="7"/>
        <v>45.86</v>
      </c>
      <c r="AB21" s="40">
        <v>82</v>
      </c>
      <c r="AC21" s="70"/>
      <c r="AD21" s="71" t="s">
        <v>89</v>
      </c>
      <c r="AE21" s="3">
        <f>AE18-AE19</f>
        <v>3.4000000000000004</v>
      </c>
      <c r="AF21" s="3">
        <f>AF18-AF19</f>
        <v>78.399999999999991</v>
      </c>
      <c r="AG21" s="70"/>
    </row>
    <row r="22" spans="1:33" x14ac:dyDescent="0.25">
      <c r="A22" s="1" t="s">
        <v>76</v>
      </c>
      <c r="B22" s="1" t="s">
        <v>21</v>
      </c>
      <c r="C22" s="42">
        <v>0.48958333333333331</v>
      </c>
      <c r="D22" s="40">
        <v>5.5</v>
      </c>
      <c r="E22" s="38">
        <f t="shared" si="5"/>
        <v>41.9</v>
      </c>
      <c r="F22" s="40">
        <v>4.0999999999999996</v>
      </c>
      <c r="G22" s="19"/>
      <c r="H22" s="19"/>
      <c r="I22" s="19"/>
      <c r="J22" s="19"/>
      <c r="K22" s="19"/>
      <c r="L22" s="1" t="s">
        <v>76</v>
      </c>
      <c r="M22" s="1" t="s">
        <v>22</v>
      </c>
      <c r="N22" s="42">
        <v>0.42708333333333331</v>
      </c>
      <c r="O22" s="31">
        <v>5.8</v>
      </c>
      <c r="P22" s="48">
        <f t="shared" si="6"/>
        <v>42.44</v>
      </c>
      <c r="Q22" s="40">
        <v>41</v>
      </c>
      <c r="R22" s="19"/>
      <c r="S22" s="19"/>
      <c r="T22" s="19"/>
      <c r="U22" s="19"/>
      <c r="V22" s="19"/>
      <c r="W22" s="1" t="s">
        <v>76</v>
      </c>
      <c r="X22" s="1" t="s">
        <v>23</v>
      </c>
      <c r="Y22" s="42">
        <v>0.60416666666666663</v>
      </c>
      <c r="Z22" s="40">
        <v>8.3000000000000007</v>
      </c>
      <c r="AA22" s="48">
        <f t="shared" si="7"/>
        <v>46.94</v>
      </c>
      <c r="AB22" s="40">
        <v>30.1</v>
      </c>
      <c r="AC22" s="70"/>
      <c r="AD22" s="70"/>
      <c r="AE22" s="70"/>
      <c r="AF22" s="70"/>
      <c r="AG22" s="70"/>
    </row>
    <row r="23" spans="1:33" x14ac:dyDescent="0.25">
      <c r="A23" s="25"/>
      <c r="B23" s="25"/>
      <c r="C23" s="46"/>
      <c r="D23" s="47"/>
      <c r="E23" s="26"/>
      <c r="F23" s="26"/>
      <c r="G23" s="19"/>
      <c r="H23" s="72" t="s">
        <v>24</v>
      </c>
      <c r="I23" s="72" t="s">
        <v>4</v>
      </c>
      <c r="J23" s="72" t="s">
        <v>5</v>
      </c>
      <c r="K23" s="19"/>
      <c r="L23" s="25"/>
      <c r="M23" s="25"/>
      <c r="N23" s="46"/>
      <c r="O23" s="47"/>
      <c r="P23" s="26"/>
      <c r="Q23" s="26"/>
      <c r="R23" s="19"/>
      <c r="S23" s="72" t="s">
        <v>25</v>
      </c>
      <c r="T23" s="72" t="s">
        <v>4</v>
      </c>
      <c r="U23" s="72" t="s">
        <v>5</v>
      </c>
      <c r="V23" s="19"/>
      <c r="W23" s="25"/>
      <c r="X23" s="25"/>
      <c r="Y23" s="46"/>
      <c r="Z23" s="47"/>
      <c r="AA23" s="26"/>
      <c r="AB23" s="26"/>
      <c r="AC23" s="19"/>
      <c r="AD23" s="72" t="s">
        <v>26</v>
      </c>
      <c r="AE23" s="72" t="s">
        <v>4</v>
      </c>
      <c r="AF23" s="72" t="s">
        <v>5</v>
      </c>
      <c r="AG23" s="19"/>
    </row>
    <row r="24" spans="1:33" x14ac:dyDescent="0.25">
      <c r="A24" s="1" t="s">
        <v>71</v>
      </c>
      <c r="B24" s="1" t="s">
        <v>24</v>
      </c>
      <c r="C24" s="42">
        <v>0.50694444444444442</v>
      </c>
      <c r="D24" s="31">
        <v>9.6999999999999993</v>
      </c>
      <c r="E24" s="38">
        <f>D24*9/5+32</f>
        <v>49.46</v>
      </c>
      <c r="F24" s="6">
        <v>36.4</v>
      </c>
      <c r="G24" s="19"/>
      <c r="H24" s="71" t="s">
        <v>85</v>
      </c>
      <c r="I24" s="3">
        <f>AVERAGE(D24:D29)</f>
        <v>6.9833333333333334</v>
      </c>
      <c r="J24" s="3">
        <f>AVERAGE(F24:F29)</f>
        <v>85.36666666666666</v>
      </c>
      <c r="K24" s="19"/>
      <c r="L24" s="1" t="s">
        <v>71</v>
      </c>
      <c r="M24" s="1" t="s">
        <v>25</v>
      </c>
      <c r="N24" s="42">
        <v>0.4236111111111111</v>
      </c>
      <c r="O24" s="40">
        <v>4.3</v>
      </c>
      <c r="P24" s="48">
        <f>O24*9/5+32</f>
        <v>39.74</v>
      </c>
      <c r="Q24" s="48">
        <v>290.89999999999998</v>
      </c>
      <c r="R24" s="19"/>
      <c r="S24" s="71" t="s">
        <v>85</v>
      </c>
      <c r="T24" s="3">
        <f>AVERAGE(O24:O29)</f>
        <v>4.5666666666666673</v>
      </c>
      <c r="U24" s="3">
        <f>AVERAGE(Q24:Q29)</f>
        <v>124.75000000000001</v>
      </c>
      <c r="V24" s="19"/>
      <c r="W24" s="1" t="s">
        <v>71</v>
      </c>
      <c r="X24" s="1" t="s">
        <v>26</v>
      </c>
      <c r="Y24" s="33" t="s">
        <v>93</v>
      </c>
      <c r="Z24" s="34" t="s">
        <v>93</v>
      </c>
      <c r="AA24" s="59" t="s">
        <v>93</v>
      </c>
      <c r="AB24" s="39" t="s">
        <v>93</v>
      </c>
      <c r="AC24" s="61"/>
      <c r="AD24" s="71" t="s">
        <v>85</v>
      </c>
      <c r="AE24" s="3" t="e">
        <f>AVERAGE(Z24:Z29)</f>
        <v>#DIV/0!</v>
      </c>
      <c r="AF24" s="3" t="e">
        <f>AVERAGE(AB24:AB29)</f>
        <v>#DIV/0!</v>
      </c>
      <c r="AG24" s="61"/>
    </row>
    <row r="25" spans="1:33" x14ac:dyDescent="0.25">
      <c r="A25" s="1" t="s">
        <v>72</v>
      </c>
      <c r="B25" s="1" t="s">
        <v>24</v>
      </c>
      <c r="C25" s="42">
        <v>0.50694444444444442</v>
      </c>
      <c r="D25" s="40">
        <v>8.3000000000000007</v>
      </c>
      <c r="E25" s="38">
        <f t="shared" ref="E25:E29" si="8">D25*9/5+32</f>
        <v>46.94</v>
      </c>
      <c r="F25" s="48">
        <v>80.5</v>
      </c>
      <c r="G25" s="19"/>
      <c r="H25" s="71" t="s">
        <v>86</v>
      </c>
      <c r="I25" s="3">
        <f>MAX(D24:D29)</f>
        <v>9.6999999999999993</v>
      </c>
      <c r="J25" s="3">
        <f>MAX(F24:F29)</f>
        <v>178.5</v>
      </c>
      <c r="K25" s="19"/>
      <c r="L25" s="1" t="s">
        <v>72</v>
      </c>
      <c r="M25" s="1" t="s">
        <v>25</v>
      </c>
      <c r="N25" s="42">
        <v>0.39930555555555558</v>
      </c>
      <c r="O25" s="40">
        <v>5.0999999999999996</v>
      </c>
      <c r="P25" s="48">
        <f t="shared" ref="P25:P29" si="9">O25*9/5+32</f>
        <v>41.18</v>
      </c>
      <c r="Q25" s="48">
        <v>185</v>
      </c>
      <c r="R25" s="19"/>
      <c r="S25" s="71" t="s">
        <v>86</v>
      </c>
      <c r="T25" s="3">
        <f>MAX(O24:O29)</f>
        <v>6.8</v>
      </c>
      <c r="U25" s="3">
        <f>MAX(Q24:Q29)</f>
        <v>290.89999999999998</v>
      </c>
      <c r="V25" s="19"/>
      <c r="W25" s="1" t="s">
        <v>72</v>
      </c>
      <c r="X25" s="1" t="s">
        <v>26</v>
      </c>
      <c r="Y25" s="33" t="s">
        <v>93</v>
      </c>
      <c r="Z25" s="34" t="s">
        <v>93</v>
      </c>
      <c r="AA25" s="59" t="s">
        <v>93</v>
      </c>
      <c r="AB25" s="39" t="s">
        <v>93</v>
      </c>
      <c r="AC25" s="19"/>
      <c r="AD25" s="71" t="s">
        <v>86</v>
      </c>
      <c r="AE25" s="3">
        <f>MAX(Z24:Z29)</f>
        <v>0</v>
      </c>
      <c r="AF25" s="3">
        <f>MAX(AB24:AB29)</f>
        <v>0</v>
      </c>
      <c r="AG25" s="19"/>
    </row>
    <row r="26" spans="1:33" x14ac:dyDescent="0.25">
      <c r="A26" s="1" t="s">
        <v>73</v>
      </c>
      <c r="B26" s="1" t="s">
        <v>24</v>
      </c>
      <c r="C26" s="42">
        <v>0.49652777777777773</v>
      </c>
      <c r="D26" s="40">
        <v>5.3</v>
      </c>
      <c r="E26" s="38">
        <f t="shared" si="8"/>
        <v>41.54</v>
      </c>
      <c r="F26" s="48">
        <v>156.5</v>
      </c>
      <c r="H26" s="71" t="s">
        <v>87</v>
      </c>
      <c r="I26" s="3">
        <f>MIN(D24:D29)</f>
        <v>5.3</v>
      </c>
      <c r="J26" s="3">
        <f>MIN(F24:F29)</f>
        <v>19.899999999999999</v>
      </c>
      <c r="L26" s="1" t="s">
        <v>73</v>
      </c>
      <c r="M26" s="1" t="s">
        <v>25</v>
      </c>
      <c r="N26" s="42">
        <v>0.40625</v>
      </c>
      <c r="O26" s="40">
        <v>2.8</v>
      </c>
      <c r="P26" s="48">
        <f t="shared" si="9"/>
        <v>37.04</v>
      </c>
      <c r="Q26" s="48">
        <v>67.7</v>
      </c>
      <c r="R26" s="22"/>
      <c r="S26" s="71" t="s">
        <v>87</v>
      </c>
      <c r="T26" s="3">
        <f>MIN(O24:O29)</f>
        <v>2.8</v>
      </c>
      <c r="U26" s="3">
        <f>MIN(Q24:Q29)</f>
        <v>47.2</v>
      </c>
      <c r="V26" s="22"/>
      <c r="W26" s="1" t="s">
        <v>73</v>
      </c>
      <c r="X26" s="1" t="s">
        <v>26</v>
      </c>
      <c r="Y26" s="33" t="s">
        <v>93</v>
      </c>
      <c r="Z26" s="34" t="s">
        <v>93</v>
      </c>
      <c r="AA26" s="59" t="s">
        <v>93</v>
      </c>
      <c r="AB26" s="39" t="s">
        <v>93</v>
      </c>
      <c r="AC26" s="19"/>
      <c r="AD26" s="71" t="s">
        <v>87</v>
      </c>
      <c r="AE26" s="3">
        <f>MIN(Z24:Z29)</f>
        <v>0</v>
      </c>
      <c r="AF26" s="3">
        <f>MIN(AB24:AB29)</f>
        <v>0</v>
      </c>
      <c r="AG26" s="19"/>
    </row>
    <row r="27" spans="1:33" x14ac:dyDescent="0.25">
      <c r="A27" s="1" t="s">
        <v>74</v>
      </c>
      <c r="B27" s="1" t="s">
        <v>24</v>
      </c>
      <c r="C27" s="42">
        <v>0.49652777777777773</v>
      </c>
      <c r="D27" s="31">
        <v>5.9</v>
      </c>
      <c r="E27" s="38">
        <f t="shared" si="8"/>
        <v>42.620000000000005</v>
      </c>
      <c r="F27" s="6">
        <v>178.5</v>
      </c>
      <c r="H27" s="71" t="s">
        <v>88</v>
      </c>
      <c r="I27" s="3">
        <f>MEDIAN(D24:D29)</f>
        <v>6.35</v>
      </c>
      <c r="J27" s="3">
        <f>MEDIAN(F24:F29)</f>
        <v>60.45</v>
      </c>
      <c r="L27" s="1" t="s">
        <v>74</v>
      </c>
      <c r="M27" s="1" t="s">
        <v>25</v>
      </c>
      <c r="N27" s="42">
        <v>0.4201388888888889</v>
      </c>
      <c r="O27" s="40">
        <v>3.4</v>
      </c>
      <c r="P27" s="48">
        <f t="shared" si="9"/>
        <v>38.119999999999997</v>
      </c>
      <c r="Q27" s="48">
        <v>49.6</v>
      </c>
      <c r="S27" s="71" t="s">
        <v>88</v>
      </c>
      <c r="T27" s="3">
        <f>MEDIAN(O24:O29)</f>
        <v>4.6500000000000004</v>
      </c>
      <c r="U27" s="3">
        <f>MEDIAN(Q24:Q29)</f>
        <v>87.9</v>
      </c>
      <c r="W27" s="1" t="s">
        <v>74</v>
      </c>
      <c r="X27" s="1" t="s">
        <v>26</v>
      </c>
      <c r="Y27" s="33" t="s">
        <v>93</v>
      </c>
      <c r="Z27" s="34" t="s">
        <v>93</v>
      </c>
      <c r="AA27" s="59" t="s">
        <v>93</v>
      </c>
      <c r="AB27" s="39" t="s">
        <v>93</v>
      </c>
      <c r="AC27" s="61"/>
      <c r="AD27" s="71" t="s">
        <v>88</v>
      </c>
      <c r="AE27" s="3" t="e">
        <f>MEDIAN(Z24:Z29)</f>
        <v>#NUM!</v>
      </c>
      <c r="AF27" s="3" t="e">
        <f>MEDIAN(AB24:AB29)</f>
        <v>#NUM!</v>
      </c>
      <c r="AG27" s="61"/>
    </row>
    <row r="28" spans="1:33" x14ac:dyDescent="0.25">
      <c r="A28" s="1" t="s">
        <v>75</v>
      </c>
      <c r="B28" s="1" t="s">
        <v>24</v>
      </c>
      <c r="C28" s="42">
        <v>0.5</v>
      </c>
      <c r="D28" s="40">
        <v>5.9</v>
      </c>
      <c r="E28" s="38">
        <f t="shared" si="8"/>
        <v>42.620000000000005</v>
      </c>
      <c r="F28" s="40">
        <v>19.899999999999999</v>
      </c>
      <c r="H28" s="71" t="s">
        <v>89</v>
      </c>
      <c r="I28" s="3">
        <f>I25-I26</f>
        <v>4.3999999999999995</v>
      </c>
      <c r="J28" s="3">
        <f>J25-J26</f>
        <v>158.6</v>
      </c>
      <c r="L28" s="1" t="s">
        <v>75</v>
      </c>
      <c r="M28" s="1" t="s">
        <v>25</v>
      </c>
      <c r="N28" s="42">
        <v>0.43055555555555558</v>
      </c>
      <c r="O28" s="40">
        <v>5</v>
      </c>
      <c r="P28" s="48">
        <f t="shared" si="9"/>
        <v>41</v>
      </c>
      <c r="Q28" s="31">
        <v>108.1</v>
      </c>
      <c r="S28" s="71" t="s">
        <v>89</v>
      </c>
      <c r="T28" s="3">
        <f>T25-T26</f>
        <v>4</v>
      </c>
      <c r="U28" s="3">
        <f>U25-U26</f>
        <v>243.7</v>
      </c>
      <c r="W28" s="1" t="s">
        <v>75</v>
      </c>
      <c r="X28" s="1" t="s">
        <v>26</v>
      </c>
      <c r="Y28" s="33" t="s">
        <v>93</v>
      </c>
      <c r="Z28" s="34" t="s">
        <v>93</v>
      </c>
      <c r="AA28" s="59" t="s">
        <v>93</v>
      </c>
      <c r="AB28" s="39" t="s">
        <v>93</v>
      </c>
      <c r="AC28" s="19"/>
      <c r="AD28" s="71" t="s">
        <v>89</v>
      </c>
      <c r="AE28" s="3">
        <f>AE25-AE26</f>
        <v>0</v>
      </c>
      <c r="AF28" s="3">
        <f>AF25-AF26</f>
        <v>0</v>
      </c>
      <c r="AG28" s="19"/>
    </row>
    <row r="29" spans="1:33" x14ac:dyDescent="0.25">
      <c r="A29" s="1" t="s">
        <v>76</v>
      </c>
      <c r="B29" s="1" t="s">
        <v>24</v>
      </c>
      <c r="C29" s="42">
        <v>0.47916666666666669</v>
      </c>
      <c r="D29" s="40">
        <v>6.8</v>
      </c>
      <c r="E29" s="38">
        <f t="shared" si="8"/>
        <v>44.239999999999995</v>
      </c>
      <c r="F29" s="31">
        <v>40.4</v>
      </c>
      <c r="L29" s="1" t="s">
        <v>76</v>
      </c>
      <c r="M29" s="1" t="s">
        <v>25</v>
      </c>
      <c r="N29" s="42">
        <v>0.41319444444444442</v>
      </c>
      <c r="O29" s="40">
        <v>6.8</v>
      </c>
      <c r="P29" s="48">
        <f t="shared" si="9"/>
        <v>44.239999999999995</v>
      </c>
      <c r="Q29" s="31">
        <v>47.2</v>
      </c>
      <c r="W29" s="1" t="s">
        <v>76</v>
      </c>
      <c r="X29" s="1" t="s">
        <v>26</v>
      </c>
      <c r="Y29" s="33" t="s">
        <v>93</v>
      </c>
      <c r="Z29" s="34" t="s">
        <v>93</v>
      </c>
      <c r="AA29" s="59" t="s">
        <v>93</v>
      </c>
      <c r="AB29" s="39" t="s">
        <v>93</v>
      </c>
      <c r="AC29" s="19"/>
      <c r="AD29" s="19"/>
      <c r="AE29" s="19"/>
      <c r="AF29" s="19"/>
      <c r="AG29" s="19"/>
    </row>
    <row r="30" spans="1:33" x14ac:dyDescent="0.25">
      <c r="A30" s="25"/>
      <c r="B30" s="25"/>
      <c r="C30" s="26"/>
      <c r="D30" s="26"/>
      <c r="E30" s="26"/>
      <c r="F30" s="26"/>
      <c r="H30" s="72" t="s">
        <v>27</v>
      </c>
      <c r="I30" s="72" t="s">
        <v>4</v>
      </c>
      <c r="J30" s="72" t="s">
        <v>5</v>
      </c>
      <c r="L30" s="25"/>
      <c r="M30" s="25"/>
      <c r="N30" s="26"/>
      <c r="O30" s="26"/>
      <c r="P30" s="26"/>
      <c r="Q30" s="26"/>
      <c r="S30" s="72" t="s">
        <v>28</v>
      </c>
      <c r="T30" s="72" t="s">
        <v>4</v>
      </c>
      <c r="U30" s="72" t="s">
        <v>5</v>
      </c>
      <c r="W30" s="25"/>
      <c r="X30" s="25"/>
      <c r="Y30" s="26"/>
      <c r="Z30" s="26"/>
      <c r="AA30" s="26"/>
      <c r="AB30" s="26"/>
      <c r="AC30" s="19"/>
      <c r="AD30" s="72" t="s">
        <v>29</v>
      </c>
      <c r="AE30" s="72" t="s">
        <v>4</v>
      </c>
      <c r="AF30" s="72" t="s">
        <v>5</v>
      </c>
      <c r="AG30" s="19"/>
    </row>
    <row r="31" spans="1:33" x14ac:dyDescent="0.25">
      <c r="A31" s="1" t="s">
        <v>71</v>
      </c>
      <c r="B31" s="1" t="s">
        <v>27</v>
      </c>
      <c r="C31" s="74" t="s">
        <v>93</v>
      </c>
      <c r="D31" s="59" t="s">
        <v>93</v>
      </c>
      <c r="E31" s="59" t="s">
        <v>93</v>
      </c>
      <c r="F31" s="59" t="s">
        <v>93</v>
      </c>
      <c r="H31" s="71" t="s">
        <v>85</v>
      </c>
      <c r="I31" s="3" t="e">
        <f>AVERAGE(D31:D36)</f>
        <v>#DIV/0!</v>
      </c>
      <c r="J31" s="3" t="e">
        <f>AVERAGE(F31:F36)</f>
        <v>#DIV/0!</v>
      </c>
      <c r="L31" s="1" t="s">
        <v>71</v>
      </c>
      <c r="M31" s="1" t="s">
        <v>28</v>
      </c>
      <c r="N31" s="42">
        <v>0.59722222222222221</v>
      </c>
      <c r="O31" s="40">
        <v>5.6</v>
      </c>
      <c r="P31" s="48">
        <f>O31*9/5+32</f>
        <v>42.08</v>
      </c>
      <c r="Q31" s="6">
        <v>139.6</v>
      </c>
      <c r="S31" s="71" t="s">
        <v>85</v>
      </c>
      <c r="T31" s="3">
        <f>AVERAGE(O31:O36)</f>
        <v>5.916666666666667</v>
      </c>
      <c r="U31" s="3">
        <f>AVERAGE(Q31:Q36)</f>
        <v>104.61666666666666</v>
      </c>
      <c r="W31" s="1" t="s">
        <v>71</v>
      </c>
      <c r="X31" s="1" t="s">
        <v>29</v>
      </c>
      <c r="Y31" s="42">
        <v>0.64930555555555558</v>
      </c>
      <c r="Z31" s="40">
        <v>6.9</v>
      </c>
      <c r="AA31" s="48">
        <f>Z31*9/5+32</f>
        <v>44.42</v>
      </c>
      <c r="AB31" s="6">
        <v>261.3</v>
      </c>
      <c r="AC31" s="19"/>
      <c r="AD31" s="71" t="s">
        <v>85</v>
      </c>
      <c r="AE31" s="3">
        <f>AVERAGE(Z31:Z36)</f>
        <v>7.7333333333333343</v>
      </c>
      <c r="AF31" s="3">
        <f>AVERAGE(AB31:AB36)</f>
        <v>112.13333333333333</v>
      </c>
      <c r="AG31" s="19"/>
    </row>
    <row r="32" spans="1:33" x14ac:dyDescent="0.25">
      <c r="A32" s="1" t="s">
        <v>72</v>
      </c>
      <c r="B32" s="1" t="s">
        <v>27</v>
      </c>
      <c r="C32" s="74" t="s">
        <v>93</v>
      </c>
      <c r="D32" s="59" t="s">
        <v>93</v>
      </c>
      <c r="E32" s="59" t="s">
        <v>93</v>
      </c>
      <c r="F32" s="59" t="s">
        <v>93</v>
      </c>
      <c r="H32" s="71" t="s">
        <v>86</v>
      </c>
      <c r="I32" s="3">
        <f>MAX(D31:D36)</f>
        <v>0</v>
      </c>
      <c r="J32" s="3">
        <f>MAX(F31:F36)</f>
        <v>0</v>
      </c>
      <c r="L32" s="1" t="s">
        <v>72</v>
      </c>
      <c r="M32" s="1" t="s">
        <v>28</v>
      </c>
      <c r="N32" s="42">
        <v>0.57986111111111105</v>
      </c>
      <c r="O32" s="31">
        <v>5.9</v>
      </c>
      <c r="P32" s="48">
        <f t="shared" ref="P32:P36" si="10">O32*9/5+32</f>
        <v>42.620000000000005</v>
      </c>
      <c r="Q32" s="6">
        <v>290.89999999999998</v>
      </c>
      <c r="S32" s="71" t="s">
        <v>86</v>
      </c>
      <c r="T32" s="3">
        <f>MAX(O31:O36)</f>
        <v>7.4</v>
      </c>
      <c r="U32" s="3">
        <f>MAX(Q31:Q36)</f>
        <v>290.89999999999998</v>
      </c>
      <c r="W32" s="1" t="s">
        <v>72</v>
      </c>
      <c r="X32" s="1" t="s">
        <v>29</v>
      </c>
      <c r="Y32" s="42">
        <v>0.62847222222222221</v>
      </c>
      <c r="Z32" s="40">
        <v>7.4</v>
      </c>
      <c r="AA32" s="48">
        <f t="shared" ref="AA32:AA36" si="11">Z32*9/5+32</f>
        <v>45.32</v>
      </c>
      <c r="AB32" s="6">
        <v>238.2</v>
      </c>
      <c r="AC32" s="19"/>
      <c r="AD32" s="71" t="s">
        <v>86</v>
      </c>
      <c r="AE32" s="3">
        <f>MAX(Z31:Z36)</f>
        <v>10.5</v>
      </c>
      <c r="AF32" s="3">
        <f>MAX(AB31:AB36)</f>
        <v>261.3</v>
      </c>
      <c r="AG32" s="19"/>
    </row>
    <row r="33" spans="1:33" x14ac:dyDescent="0.25">
      <c r="A33" s="1" t="s">
        <v>73</v>
      </c>
      <c r="B33" s="1" t="s">
        <v>27</v>
      </c>
      <c r="C33" s="74" t="s">
        <v>93</v>
      </c>
      <c r="D33" s="59" t="s">
        <v>93</v>
      </c>
      <c r="E33" s="59" t="s">
        <v>93</v>
      </c>
      <c r="F33" s="59" t="s">
        <v>93</v>
      </c>
      <c r="H33" s="71" t="s">
        <v>87</v>
      </c>
      <c r="I33" s="3">
        <f>MIN(D31:D36)</f>
        <v>0</v>
      </c>
      <c r="J33" s="3">
        <f>MIN(F31:F36)</f>
        <v>0</v>
      </c>
      <c r="L33" s="1" t="s">
        <v>73</v>
      </c>
      <c r="M33" s="1" t="s">
        <v>28</v>
      </c>
      <c r="N33" s="42">
        <v>0.57291666666666663</v>
      </c>
      <c r="O33" s="40">
        <v>4.7</v>
      </c>
      <c r="P33" s="48">
        <f t="shared" si="10"/>
        <v>40.46</v>
      </c>
      <c r="Q33" s="48">
        <v>69.7</v>
      </c>
      <c r="S33" s="71" t="s">
        <v>87</v>
      </c>
      <c r="T33" s="3">
        <f>MIN(O31:O36)</f>
        <v>4.7</v>
      </c>
      <c r="U33" s="3">
        <f>MIN(Q31:Q36)</f>
        <v>24.3</v>
      </c>
      <c r="W33" s="1" t="s">
        <v>73</v>
      </c>
      <c r="X33" s="1" t="s">
        <v>29</v>
      </c>
      <c r="Y33" s="42">
        <v>0.63541666666666663</v>
      </c>
      <c r="Z33" s="40">
        <v>6.4</v>
      </c>
      <c r="AA33" s="48">
        <f t="shared" si="11"/>
        <v>43.519999999999996</v>
      </c>
      <c r="AB33" s="6">
        <v>74.900000000000006</v>
      </c>
      <c r="AC33" s="69"/>
      <c r="AD33" s="71" t="s">
        <v>87</v>
      </c>
      <c r="AE33" s="3">
        <f>MIN(Z31:Z36)</f>
        <v>5.5</v>
      </c>
      <c r="AF33" s="3">
        <f>MIN(AB31:AB36)</f>
        <v>19.899999999999999</v>
      </c>
      <c r="AG33" s="69"/>
    </row>
    <row r="34" spans="1:33" x14ac:dyDescent="0.25">
      <c r="A34" s="1" t="s">
        <v>74</v>
      </c>
      <c r="B34" s="1" t="s">
        <v>27</v>
      </c>
      <c r="C34" s="74" t="s">
        <v>93</v>
      </c>
      <c r="D34" s="59" t="s">
        <v>93</v>
      </c>
      <c r="E34" s="59" t="s">
        <v>93</v>
      </c>
      <c r="F34" s="59" t="s">
        <v>93</v>
      </c>
      <c r="H34" s="71" t="s">
        <v>88</v>
      </c>
      <c r="I34" s="3" t="e">
        <f>MEDIAN(D31:D36)</f>
        <v>#NUM!</v>
      </c>
      <c r="J34" s="3" t="e">
        <f>MEDIAN(F31:F36)</f>
        <v>#NUM!</v>
      </c>
      <c r="L34" s="1" t="s">
        <v>74</v>
      </c>
      <c r="M34" s="1" t="s">
        <v>28</v>
      </c>
      <c r="N34" s="42">
        <v>0.56944444444444442</v>
      </c>
      <c r="O34" s="40">
        <v>4.8</v>
      </c>
      <c r="P34" s="48">
        <f t="shared" si="10"/>
        <v>40.64</v>
      </c>
      <c r="Q34" s="6">
        <v>24.3</v>
      </c>
      <c r="S34" s="71" t="s">
        <v>88</v>
      </c>
      <c r="T34" s="3">
        <f>MEDIAN(O31:O36)</f>
        <v>5.75</v>
      </c>
      <c r="U34" s="3">
        <f>MEDIAN(Q31:Q36)</f>
        <v>71</v>
      </c>
      <c r="W34" s="1" t="s">
        <v>74</v>
      </c>
      <c r="X34" s="1" t="s">
        <v>29</v>
      </c>
      <c r="Y34" s="42">
        <v>0.61805555555555558</v>
      </c>
      <c r="Z34" s="31">
        <v>5.5</v>
      </c>
      <c r="AA34" s="48">
        <f t="shared" si="11"/>
        <v>41.9</v>
      </c>
      <c r="AB34" s="6">
        <v>48.7</v>
      </c>
      <c r="AC34" s="61"/>
      <c r="AD34" s="71" t="s">
        <v>88</v>
      </c>
      <c r="AE34" s="3">
        <f>MEDIAN(Z31:Z36)</f>
        <v>7.15</v>
      </c>
      <c r="AF34" s="3">
        <f>MEDIAN(AB31:AB36)</f>
        <v>61.800000000000004</v>
      </c>
      <c r="AG34" s="61"/>
    </row>
    <row r="35" spans="1:33" x14ac:dyDescent="0.25">
      <c r="A35" s="1" t="s">
        <v>75</v>
      </c>
      <c r="B35" s="1" t="s">
        <v>27</v>
      </c>
      <c r="C35" s="74" t="s">
        <v>93</v>
      </c>
      <c r="D35" s="59" t="s">
        <v>93</v>
      </c>
      <c r="E35" s="59" t="s">
        <v>93</v>
      </c>
      <c r="F35" s="59" t="s">
        <v>93</v>
      </c>
      <c r="H35" s="71" t="s">
        <v>89</v>
      </c>
      <c r="I35" s="3">
        <f>I32-I33</f>
        <v>0</v>
      </c>
      <c r="J35" s="3">
        <f>J32-J33</f>
        <v>0</v>
      </c>
      <c r="L35" s="1" t="s">
        <v>75</v>
      </c>
      <c r="M35" s="1" t="s">
        <v>28</v>
      </c>
      <c r="N35" s="42">
        <v>0.56944444444444442</v>
      </c>
      <c r="O35" s="40">
        <v>7.1</v>
      </c>
      <c r="P35" s="48">
        <f t="shared" si="10"/>
        <v>44.78</v>
      </c>
      <c r="Q35" s="31">
        <v>72.3</v>
      </c>
      <c r="S35" s="71" t="s">
        <v>89</v>
      </c>
      <c r="T35" s="3">
        <f>T32-T33</f>
        <v>2.7</v>
      </c>
      <c r="U35" s="3">
        <f>U32-U33</f>
        <v>266.59999999999997</v>
      </c>
      <c r="W35" s="1" t="s">
        <v>75</v>
      </c>
      <c r="X35" s="1" t="s">
        <v>29</v>
      </c>
      <c r="Y35" s="42">
        <v>0.61805555555555558</v>
      </c>
      <c r="Z35" s="31">
        <v>9.6999999999999993</v>
      </c>
      <c r="AA35" s="48">
        <f t="shared" si="11"/>
        <v>49.46</v>
      </c>
      <c r="AB35" s="40">
        <v>29.8</v>
      </c>
      <c r="AC35" s="19"/>
      <c r="AD35" s="71" t="s">
        <v>89</v>
      </c>
      <c r="AE35" s="3">
        <f>AE32-AE33</f>
        <v>5</v>
      </c>
      <c r="AF35" s="3">
        <f>AF32-AF33</f>
        <v>241.4</v>
      </c>
      <c r="AG35" s="19"/>
    </row>
    <row r="36" spans="1:33" x14ac:dyDescent="0.25">
      <c r="A36" s="1" t="s">
        <v>76</v>
      </c>
      <c r="B36" s="1" t="s">
        <v>27</v>
      </c>
      <c r="C36" s="74" t="s">
        <v>93</v>
      </c>
      <c r="D36" s="59" t="s">
        <v>93</v>
      </c>
      <c r="E36" s="59" t="s">
        <v>93</v>
      </c>
      <c r="F36" s="59" t="s">
        <v>93</v>
      </c>
      <c r="L36" s="1" t="s">
        <v>76</v>
      </c>
      <c r="M36" s="1" t="s">
        <v>28</v>
      </c>
      <c r="N36" s="42">
        <v>0.55208333333333337</v>
      </c>
      <c r="O36" s="40">
        <v>7.4</v>
      </c>
      <c r="P36" s="48">
        <f t="shared" si="10"/>
        <v>45.32</v>
      </c>
      <c r="Q36" s="6">
        <v>30.9</v>
      </c>
      <c r="W36" s="1" t="s">
        <v>76</v>
      </c>
      <c r="X36" s="1" t="s">
        <v>29</v>
      </c>
      <c r="Y36" s="42">
        <v>0.625</v>
      </c>
      <c r="Z36" s="31">
        <v>10.5</v>
      </c>
      <c r="AA36" s="48">
        <f t="shared" si="11"/>
        <v>50.9</v>
      </c>
      <c r="AB36" s="31">
        <v>19.899999999999999</v>
      </c>
      <c r="AC36" s="19"/>
      <c r="AD36" s="19"/>
      <c r="AE36" s="19"/>
      <c r="AF36" s="19"/>
      <c r="AG36" s="19"/>
    </row>
    <row r="37" spans="1:33" x14ac:dyDescent="0.25">
      <c r="A37" s="25"/>
      <c r="B37" s="25"/>
      <c r="C37" s="26"/>
      <c r="D37" s="26"/>
      <c r="E37" s="26"/>
      <c r="F37" s="26"/>
      <c r="H37" s="72" t="s">
        <v>30</v>
      </c>
      <c r="I37" s="72" t="s">
        <v>4</v>
      </c>
      <c r="J37" s="72" t="s">
        <v>5</v>
      </c>
      <c r="L37" s="25"/>
      <c r="M37" s="25"/>
      <c r="N37" s="26"/>
      <c r="O37" s="26"/>
      <c r="P37" s="26"/>
      <c r="Q37" s="26"/>
      <c r="S37" s="72" t="s">
        <v>31</v>
      </c>
      <c r="T37" s="72" t="s">
        <v>4</v>
      </c>
      <c r="U37" s="72" t="s">
        <v>5</v>
      </c>
      <c r="W37" s="25"/>
      <c r="X37" s="25"/>
      <c r="Y37" s="26"/>
      <c r="Z37" s="26"/>
      <c r="AA37" s="26"/>
      <c r="AB37" s="26"/>
      <c r="AC37" s="19"/>
      <c r="AD37" s="72" t="s">
        <v>32</v>
      </c>
      <c r="AE37" s="72" t="s">
        <v>4</v>
      </c>
      <c r="AF37" s="72" t="s">
        <v>5</v>
      </c>
      <c r="AG37" s="19"/>
    </row>
    <row r="38" spans="1:33" x14ac:dyDescent="0.25">
      <c r="A38" s="1" t="s">
        <v>71</v>
      </c>
      <c r="B38" s="1" t="s">
        <v>30</v>
      </c>
      <c r="C38" s="42">
        <v>0.49305555555555558</v>
      </c>
      <c r="D38" s="40">
        <v>5.5</v>
      </c>
      <c r="E38" s="38">
        <f>D38*9/5+32</f>
        <v>41.9</v>
      </c>
      <c r="F38" s="6">
        <v>260.2</v>
      </c>
      <c r="H38" s="71" t="s">
        <v>85</v>
      </c>
      <c r="I38" s="3">
        <f>AVERAGE(D38:D43)</f>
        <v>4.7166666666666668</v>
      </c>
      <c r="J38" s="3">
        <f>AVERAGE(F38:F43)</f>
        <v>76.716666666666654</v>
      </c>
      <c r="L38" s="1" t="s">
        <v>71</v>
      </c>
      <c r="M38" s="1" t="s">
        <v>31</v>
      </c>
      <c r="N38" s="50">
        <v>0.61111111111111105</v>
      </c>
      <c r="O38" s="48">
        <v>5.6</v>
      </c>
      <c r="P38" s="48">
        <f>O38*9/5+32</f>
        <v>42.08</v>
      </c>
      <c r="Q38" s="48">
        <v>91</v>
      </c>
      <c r="S38" s="71" t="s">
        <v>85</v>
      </c>
      <c r="T38" s="3">
        <f>AVERAGE(O38:O43)</f>
        <v>6.45</v>
      </c>
      <c r="U38" s="3">
        <f>AVERAGE(Q38:Q43)</f>
        <v>61.43333333333333</v>
      </c>
      <c r="W38" s="1" t="s">
        <v>71</v>
      </c>
      <c r="X38" s="1" t="s">
        <v>32</v>
      </c>
      <c r="Y38" s="42">
        <v>0.63888888888888895</v>
      </c>
      <c r="Z38" s="40">
        <v>5.5</v>
      </c>
      <c r="AA38" s="48">
        <f>Z38*9/5+32</f>
        <v>41.9</v>
      </c>
      <c r="AB38" s="6">
        <v>260.2</v>
      </c>
      <c r="AC38" s="69"/>
      <c r="AD38" s="71" t="s">
        <v>85</v>
      </c>
      <c r="AE38" s="3">
        <f>AVERAGE(Z38:Z43)</f>
        <v>6.583333333333333</v>
      </c>
      <c r="AF38" s="3">
        <f>AVERAGE(AB38:AB43)</f>
        <v>200.99999999999997</v>
      </c>
      <c r="AG38" s="69"/>
    </row>
    <row r="39" spans="1:33" x14ac:dyDescent="0.25">
      <c r="A39" s="1" t="s">
        <v>72</v>
      </c>
      <c r="B39" s="1" t="s">
        <v>30</v>
      </c>
      <c r="C39" s="42">
        <v>0.48958333333333331</v>
      </c>
      <c r="D39" s="40">
        <v>5</v>
      </c>
      <c r="E39" s="38">
        <f t="shared" ref="E39:E43" si="12">D39*9/5+32</f>
        <v>41</v>
      </c>
      <c r="F39" s="6">
        <v>46.4</v>
      </c>
      <c r="H39" s="71" t="s">
        <v>86</v>
      </c>
      <c r="I39" s="3">
        <f>MAX(D38:D43)</f>
        <v>6</v>
      </c>
      <c r="J39" s="3">
        <f>MAX(F38:F43)</f>
        <v>260.2</v>
      </c>
      <c r="L39" s="1" t="s">
        <v>72</v>
      </c>
      <c r="M39" s="1" t="s">
        <v>31</v>
      </c>
      <c r="N39" s="42">
        <v>0.59375</v>
      </c>
      <c r="O39" s="40">
        <v>6</v>
      </c>
      <c r="P39" s="48">
        <f t="shared" ref="P39:P43" si="13">O39*9/5+32</f>
        <v>42.8</v>
      </c>
      <c r="Q39" s="48">
        <v>80.5</v>
      </c>
      <c r="S39" s="71" t="s">
        <v>86</v>
      </c>
      <c r="T39" s="3">
        <f>MAX(O38:O43)</f>
        <v>9.3000000000000007</v>
      </c>
      <c r="U39" s="3">
        <f>MAX(Q38:Q43)</f>
        <v>91</v>
      </c>
      <c r="W39" s="1" t="s">
        <v>72</v>
      </c>
      <c r="X39" s="1" t="s">
        <v>32</v>
      </c>
      <c r="Y39" s="42">
        <v>0.62152777777777779</v>
      </c>
      <c r="Z39" s="31">
        <v>6.3</v>
      </c>
      <c r="AA39" s="48">
        <f t="shared" ref="AA39:AA43" si="14">Z39*9/5+32</f>
        <v>43.34</v>
      </c>
      <c r="AB39" s="41">
        <v>770.1</v>
      </c>
      <c r="AC39" s="61"/>
      <c r="AD39" s="71" t="s">
        <v>86</v>
      </c>
      <c r="AE39" s="3">
        <f>MAX(Z38:Z43)</f>
        <v>9.9</v>
      </c>
      <c r="AF39" s="3">
        <f>MAX(AB38:AB43)</f>
        <v>770.1</v>
      </c>
      <c r="AG39" s="61"/>
    </row>
    <row r="40" spans="1:33" x14ac:dyDescent="0.25">
      <c r="A40" s="1" t="s">
        <v>73</v>
      </c>
      <c r="B40" s="1" t="s">
        <v>30</v>
      </c>
      <c r="C40" s="42">
        <v>0.4861111111111111</v>
      </c>
      <c r="D40" s="40">
        <v>3.5</v>
      </c>
      <c r="E40" s="38">
        <f t="shared" si="12"/>
        <v>38.299999999999997</v>
      </c>
      <c r="F40" s="48">
        <v>24.6</v>
      </c>
      <c r="H40" s="71" t="s">
        <v>87</v>
      </c>
      <c r="I40" s="3">
        <f>MIN(D38:D43)</f>
        <v>3.5</v>
      </c>
      <c r="J40" s="3">
        <f>MIN(F38:F43)</f>
        <v>17.3</v>
      </c>
      <c r="L40" s="1" t="s">
        <v>73</v>
      </c>
      <c r="M40" s="1" t="s">
        <v>31</v>
      </c>
      <c r="N40" s="42">
        <v>0.60416666666666663</v>
      </c>
      <c r="O40" s="40">
        <v>5.3</v>
      </c>
      <c r="P40" s="48">
        <f t="shared" si="13"/>
        <v>41.54</v>
      </c>
      <c r="Q40" s="6">
        <v>69.5</v>
      </c>
      <c r="S40" s="71" t="s">
        <v>87</v>
      </c>
      <c r="T40" s="3">
        <f>MIN(O38:O43)</f>
        <v>4.7</v>
      </c>
      <c r="U40" s="3">
        <f>MIN(Q38:Q43)</f>
        <v>26.9</v>
      </c>
      <c r="W40" s="1" t="s">
        <v>73</v>
      </c>
      <c r="X40" s="1" t="s">
        <v>32</v>
      </c>
      <c r="Y40" s="42">
        <v>0.625</v>
      </c>
      <c r="Z40" s="40">
        <v>5.2</v>
      </c>
      <c r="AA40" s="48">
        <f t="shared" si="14"/>
        <v>41.36</v>
      </c>
      <c r="AB40" s="6">
        <v>28.8</v>
      </c>
      <c r="AC40" s="69"/>
      <c r="AD40" s="71" t="s">
        <v>87</v>
      </c>
      <c r="AE40" s="3">
        <f>MIN(Z38:Z43)</f>
        <v>3.8</v>
      </c>
      <c r="AF40" s="3">
        <f>MIN(AB38:AB43)</f>
        <v>27.8</v>
      </c>
      <c r="AG40" s="69"/>
    </row>
    <row r="41" spans="1:33" x14ac:dyDescent="0.25">
      <c r="A41" s="1" t="s">
        <v>74</v>
      </c>
      <c r="B41" s="1" t="s">
        <v>30</v>
      </c>
      <c r="C41" s="42">
        <v>0.4826388888888889</v>
      </c>
      <c r="D41" s="31">
        <v>3.5</v>
      </c>
      <c r="E41" s="38">
        <f t="shared" si="12"/>
        <v>38.299999999999997</v>
      </c>
      <c r="F41" s="48">
        <v>36.9</v>
      </c>
      <c r="H41" s="71" t="s">
        <v>88</v>
      </c>
      <c r="I41" s="3">
        <f>MEDIAN(D38:D43)</f>
        <v>4.9000000000000004</v>
      </c>
      <c r="J41" s="3">
        <f>MEDIAN(F38:F43)</f>
        <v>41.65</v>
      </c>
      <c r="L41" s="1" t="s">
        <v>74</v>
      </c>
      <c r="M41" s="1" t="s">
        <v>31</v>
      </c>
      <c r="N41" s="42">
        <v>0.59027777777777779</v>
      </c>
      <c r="O41" s="40">
        <v>4.7</v>
      </c>
      <c r="P41" s="48">
        <f t="shared" si="13"/>
        <v>40.46</v>
      </c>
      <c r="Q41" s="48">
        <v>35</v>
      </c>
      <c r="S41" s="71" t="s">
        <v>88</v>
      </c>
      <c r="T41" s="3">
        <f>MEDIAN(O38:O43)</f>
        <v>5.8</v>
      </c>
      <c r="U41" s="3">
        <f>MEDIAN(Q38:Q43)</f>
        <v>67.599999999999994</v>
      </c>
      <c r="W41" s="1" t="s">
        <v>74</v>
      </c>
      <c r="X41" s="1" t="s">
        <v>32</v>
      </c>
      <c r="Y41" s="42">
        <v>0.61111111111111105</v>
      </c>
      <c r="Z41" s="40">
        <v>3.8</v>
      </c>
      <c r="AA41" s="48">
        <f t="shared" si="14"/>
        <v>38.839999999999996</v>
      </c>
      <c r="AB41" s="48">
        <v>27.8</v>
      </c>
      <c r="AC41" s="61"/>
      <c r="AD41" s="71" t="s">
        <v>88</v>
      </c>
      <c r="AE41" s="3">
        <f>MEDIAN(Z38:Z43)</f>
        <v>5.9</v>
      </c>
      <c r="AF41" s="3">
        <f>MEDIAN(AB38:AB43)</f>
        <v>59.55</v>
      </c>
      <c r="AG41" s="61"/>
    </row>
    <row r="42" spans="1:33" x14ac:dyDescent="0.25">
      <c r="A42" s="1" t="s">
        <v>75</v>
      </c>
      <c r="B42" s="1" t="s">
        <v>30</v>
      </c>
      <c r="C42" s="42">
        <v>0.4861111111111111</v>
      </c>
      <c r="D42" s="40">
        <v>4.8</v>
      </c>
      <c r="E42" s="38">
        <f t="shared" si="12"/>
        <v>40.64</v>
      </c>
      <c r="F42" s="31">
        <v>17.3</v>
      </c>
      <c r="H42" s="71" t="s">
        <v>89</v>
      </c>
      <c r="I42" s="3">
        <f>I39-I40</f>
        <v>2.5</v>
      </c>
      <c r="J42" s="3">
        <f>J39-J40</f>
        <v>242.89999999999998</v>
      </c>
      <c r="L42" s="1" t="s">
        <v>75</v>
      </c>
      <c r="M42" s="1" t="s">
        <v>31</v>
      </c>
      <c r="N42" s="42">
        <v>0.57986111111111105</v>
      </c>
      <c r="O42" s="40">
        <v>7.8</v>
      </c>
      <c r="P42" s="48">
        <f t="shared" si="13"/>
        <v>46.04</v>
      </c>
      <c r="Q42" s="40">
        <v>65.7</v>
      </c>
      <c r="R42" s="22"/>
      <c r="S42" s="71" t="s">
        <v>89</v>
      </c>
      <c r="T42" s="3">
        <f>T39-T40</f>
        <v>4.6000000000000005</v>
      </c>
      <c r="U42" s="3">
        <f>U39-U40</f>
        <v>64.099999999999994</v>
      </c>
      <c r="V42" s="22"/>
      <c r="W42" s="1" t="s">
        <v>75</v>
      </c>
      <c r="X42" s="1" t="s">
        <v>32</v>
      </c>
      <c r="Y42" s="42">
        <v>0.61111111111111105</v>
      </c>
      <c r="Z42" s="31">
        <v>8.8000000000000007</v>
      </c>
      <c r="AA42" s="48">
        <f t="shared" si="14"/>
        <v>47.84</v>
      </c>
      <c r="AB42" s="31">
        <v>36.799999999999997</v>
      </c>
      <c r="AC42" s="19"/>
      <c r="AD42" s="71" t="s">
        <v>89</v>
      </c>
      <c r="AE42" s="3">
        <f>AE39-AE40</f>
        <v>6.1000000000000005</v>
      </c>
      <c r="AF42" s="3">
        <f>AF39-AF40</f>
        <v>742.30000000000007</v>
      </c>
      <c r="AG42" s="19"/>
    </row>
    <row r="43" spans="1:33" x14ac:dyDescent="0.25">
      <c r="A43" s="1" t="s">
        <v>76</v>
      </c>
      <c r="B43" s="1" t="s">
        <v>30</v>
      </c>
      <c r="C43" s="42">
        <v>0.46875</v>
      </c>
      <c r="D43" s="40">
        <v>6</v>
      </c>
      <c r="E43" s="38">
        <f t="shared" si="12"/>
        <v>42.8</v>
      </c>
      <c r="F43" s="31">
        <v>74.900000000000006</v>
      </c>
      <c r="L43" s="1" t="s">
        <v>76</v>
      </c>
      <c r="M43" s="1" t="s">
        <v>31</v>
      </c>
      <c r="N43" s="42">
        <v>0.59375</v>
      </c>
      <c r="O43" s="40">
        <v>9.3000000000000007</v>
      </c>
      <c r="P43" s="48">
        <f t="shared" si="13"/>
        <v>48.74</v>
      </c>
      <c r="Q43" s="40">
        <v>26.9</v>
      </c>
      <c r="R43" s="22"/>
      <c r="S43" s="22"/>
      <c r="T43" s="22"/>
      <c r="U43" s="22"/>
      <c r="V43" s="22"/>
      <c r="W43" s="1" t="s">
        <v>76</v>
      </c>
      <c r="X43" s="1" t="s">
        <v>32</v>
      </c>
      <c r="Y43" s="50">
        <v>0.61458333333333337</v>
      </c>
      <c r="Z43" s="6">
        <v>9.9</v>
      </c>
      <c r="AA43" s="48">
        <f t="shared" si="14"/>
        <v>49.82</v>
      </c>
      <c r="AB43" s="6">
        <v>82.3</v>
      </c>
      <c r="AC43" s="19"/>
      <c r="AD43" s="19"/>
      <c r="AE43" s="19"/>
      <c r="AF43" s="19"/>
      <c r="AG43" s="19"/>
    </row>
    <row r="44" spans="1:33" x14ac:dyDescent="0.25">
      <c r="A44" s="25"/>
      <c r="B44" s="25"/>
      <c r="C44" s="26"/>
      <c r="D44" s="26"/>
      <c r="E44" s="26"/>
      <c r="F44" s="26"/>
      <c r="H44" s="72" t="s">
        <v>33</v>
      </c>
      <c r="I44" s="72" t="s">
        <v>4</v>
      </c>
      <c r="J44" s="72" t="s">
        <v>5</v>
      </c>
      <c r="L44" s="25"/>
      <c r="M44" s="25"/>
      <c r="N44" s="26"/>
      <c r="O44" s="26"/>
      <c r="P44" s="26"/>
      <c r="Q44" s="26"/>
      <c r="S44" s="72" t="s">
        <v>34</v>
      </c>
      <c r="T44" s="72" t="s">
        <v>4</v>
      </c>
      <c r="U44" s="72" t="s">
        <v>5</v>
      </c>
      <c r="W44" s="25"/>
      <c r="X44" s="25"/>
      <c r="Y44" s="26"/>
      <c r="Z44" s="26"/>
      <c r="AA44" s="26"/>
      <c r="AB44" s="26"/>
      <c r="AC44" s="19"/>
      <c r="AD44" s="72" t="s">
        <v>35</v>
      </c>
      <c r="AE44" s="72" t="s">
        <v>4</v>
      </c>
      <c r="AF44" s="72" t="s">
        <v>5</v>
      </c>
      <c r="AG44" s="19"/>
    </row>
    <row r="45" spans="1:33" x14ac:dyDescent="0.25">
      <c r="A45" s="1" t="s">
        <v>71</v>
      </c>
      <c r="B45" s="1" t="s">
        <v>33</v>
      </c>
      <c r="C45" s="42">
        <v>0.4826388888888889</v>
      </c>
      <c r="D45" s="40">
        <v>4.5999999999999996</v>
      </c>
      <c r="E45" s="48">
        <f>D45*9/5+32</f>
        <v>40.28</v>
      </c>
      <c r="F45" s="6">
        <v>46.4</v>
      </c>
      <c r="H45" s="71" t="s">
        <v>85</v>
      </c>
      <c r="I45" s="3">
        <f>AVERAGE(D45:D50)</f>
        <v>4.45</v>
      </c>
      <c r="J45" s="3">
        <f>AVERAGE(F45:F50)</f>
        <v>32.183333333333337</v>
      </c>
      <c r="L45" s="1" t="s">
        <v>71</v>
      </c>
      <c r="M45" s="1" t="s">
        <v>34</v>
      </c>
      <c r="N45" s="42">
        <v>0.37847222222222227</v>
      </c>
      <c r="O45" s="40">
        <v>6</v>
      </c>
      <c r="P45" s="48">
        <f>O45*9/5+32</f>
        <v>42.8</v>
      </c>
      <c r="Q45" s="48">
        <v>166.4</v>
      </c>
      <c r="S45" s="71" t="s">
        <v>85</v>
      </c>
      <c r="T45" s="3">
        <f>AVERAGE(O45:O50)</f>
        <v>6.6500000000000012</v>
      </c>
      <c r="U45" s="3">
        <f>AVERAGE(Q45:Q50)</f>
        <v>310.83333333333331</v>
      </c>
      <c r="W45" s="1" t="s">
        <v>71</v>
      </c>
      <c r="X45" s="1" t="s">
        <v>35</v>
      </c>
      <c r="Y45" s="42">
        <v>0.65972222222222221</v>
      </c>
      <c r="Z45" s="31">
        <v>5.4</v>
      </c>
      <c r="AA45" s="48">
        <f>Z45*9/5+32</f>
        <v>41.72</v>
      </c>
      <c r="AB45" s="48">
        <v>156.5</v>
      </c>
      <c r="AC45" s="68"/>
      <c r="AD45" s="71" t="s">
        <v>85</v>
      </c>
      <c r="AE45" s="3">
        <f>AVERAGE(Z45:Z50)</f>
        <v>6.6833333333333336</v>
      </c>
      <c r="AF45" s="3">
        <f>AVERAGE(AB45:AB50)</f>
        <v>128.16666666666669</v>
      </c>
      <c r="AG45" s="68"/>
    </row>
    <row r="46" spans="1:33" x14ac:dyDescent="0.25">
      <c r="A46" s="1" t="s">
        <v>72</v>
      </c>
      <c r="B46" s="1" t="s">
        <v>33</v>
      </c>
      <c r="C46" s="42">
        <v>0.47569444444444442</v>
      </c>
      <c r="D46" s="31">
        <v>5.0999999999999996</v>
      </c>
      <c r="E46" s="48">
        <f t="shared" ref="E46:E50" si="15">D46*9/5+32</f>
        <v>41.18</v>
      </c>
      <c r="F46" s="6">
        <v>27.8</v>
      </c>
      <c r="H46" s="71" t="s">
        <v>86</v>
      </c>
      <c r="I46" s="3">
        <f>MAX(D45:D50)</f>
        <v>6</v>
      </c>
      <c r="J46" s="3">
        <f>MAX(F45:F50)</f>
        <v>46.4</v>
      </c>
      <c r="L46" s="1" t="s">
        <v>72</v>
      </c>
      <c r="M46" s="1" t="s">
        <v>34</v>
      </c>
      <c r="N46" s="42">
        <v>0.36805555555555558</v>
      </c>
      <c r="O46" s="40">
        <v>7.7</v>
      </c>
      <c r="P46" s="48">
        <f t="shared" ref="P46:P50" si="16">O46*9/5+32</f>
        <v>45.86</v>
      </c>
      <c r="Q46" s="45">
        <v>980.4</v>
      </c>
      <c r="S46" s="71" t="s">
        <v>86</v>
      </c>
      <c r="T46" s="3">
        <f>MAX(O45:O50)</f>
        <v>8.6999999999999993</v>
      </c>
      <c r="U46" s="3">
        <f>MAX(Q45:Q50)</f>
        <v>980.4</v>
      </c>
      <c r="W46" s="1" t="s">
        <v>72</v>
      </c>
      <c r="X46" s="1" t="s">
        <v>35</v>
      </c>
      <c r="Y46" s="42">
        <v>0.64236111111111105</v>
      </c>
      <c r="Z46" s="40">
        <v>6.2</v>
      </c>
      <c r="AA46" s="48">
        <f t="shared" ref="AA46:AA50" si="17">Z46*9/5+32</f>
        <v>43.16</v>
      </c>
      <c r="AB46" s="41">
        <v>435.2</v>
      </c>
      <c r="AC46" s="19"/>
      <c r="AD46" s="71" t="s">
        <v>86</v>
      </c>
      <c r="AE46" s="3">
        <f>MAX(Z45:Z50)</f>
        <v>9.4</v>
      </c>
      <c r="AF46" s="3">
        <f>MAX(AB45:AB50)</f>
        <v>435.2</v>
      </c>
      <c r="AG46" s="19"/>
    </row>
    <row r="47" spans="1:33" x14ac:dyDescent="0.25">
      <c r="A47" s="1" t="s">
        <v>73</v>
      </c>
      <c r="B47" s="1" t="s">
        <v>33</v>
      </c>
      <c r="C47" s="42">
        <v>0.47569444444444442</v>
      </c>
      <c r="D47" s="40">
        <v>3</v>
      </c>
      <c r="E47" s="48">
        <f t="shared" si="15"/>
        <v>37.4</v>
      </c>
      <c r="F47" s="6">
        <v>37.9</v>
      </c>
      <c r="H47" s="71" t="s">
        <v>87</v>
      </c>
      <c r="I47" s="3">
        <f>MIN(D45:D50)</f>
        <v>3</v>
      </c>
      <c r="J47" s="3">
        <f>MIN(F45:F50)</f>
        <v>25.3</v>
      </c>
      <c r="L47" s="1" t="s">
        <v>73</v>
      </c>
      <c r="M47" s="1" t="s">
        <v>34</v>
      </c>
      <c r="N47" s="42">
        <v>0.36805555555555558</v>
      </c>
      <c r="O47" s="40">
        <v>4.9000000000000004</v>
      </c>
      <c r="P47" s="48">
        <f t="shared" si="16"/>
        <v>40.82</v>
      </c>
      <c r="Q47" s="6">
        <v>238.2</v>
      </c>
      <c r="S47" s="71" t="s">
        <v>87</v>
      </c>
      <c r="T47" s="3">
        <f>MIN(O45:O50)</f>
        <v>4.9000000000000004</v>
      </c>
      <c r="U47" s="3">
        <f>MIN(Q45:Q50)</f>
        <v>24.6</v>
      </c>
      <c r="W47" s="1" t="s">
        <v>73</v>
      </c>
      <c r="X47" s="1" t="s">
        <v>35</v>
      </c>
      <c r="Y47" s="42">
        <v>0.64583333333333337</v>
      </c>
      <c r="Z47" s="31">
        <v>5.7</v>
      </c>
      <c r="AA47" s="48">
        <f t="shared" si="17"/>
        <v>42.260000000000005</v>
      </c>
      <c r="AB47" s="48">
        <v>78</v>
      </c>
      <c r="AC47" s="70"/>
      <c r="AD47" s="71" t="s">
        <v>87</v>
      </c>
      <c r="AE47" s="3">
        <f>MIN(Z45:Z50)</f>
        <v>4.8</v>
      </c>
      <c r="AF47" s="3">
        <f>MIN(AB45:AB50)</f>
        <v>17.100000000000001</v>
      </c>
      <c r="AG47" s="70"/>
    </row>
    <row r="48" spans="1:33" x14ac:dyDescent="0.25">
      <c r="A48" s="1" t="s">
        <v>74</v>
      </c>
      <c r="B48" s="1" t="s">
        <v>33</v>
      </c>
      <c r="C48" s="42">
        <v>0.47222222222222227</v>
      </c>
      <c r="D48" s="31">
        <v>3.1</v>
      </c>
      <c r="E48" s="48">
        <f t="shared" si="15"/>
        <v>37.58</v>
      </c>
      <c r="F48" s="6">
        <v>25.3</v>
      </c>
      <c r="H48" s="71" t="s">
        <v>88</v>
      </c>
      <c r="I48" s="3">
        <f>MEDIAN(D45:D50)</f>
        <v>4.75</v>
      </c>
      <c r="J48" s="3">
        <f>MEDIAN(F45:F50)</f>
        <v>28.8</v>
      </c>
      <c r="L48" s="1" t="s">
        <v>74</v>
      </c>
      <c r="M48" s="1" t="s">
        <v>34</v>
      </c>
      <c r="N48" s="42">
        <v>0.38194444444444442</v>
      </c>
      <c r="O48" s="31">
        <v>5.5</v>
      </c>
      <c r="P48" s="48">
        <f t="shared" si="16"/>
        <v>41.9</v>
      </c>
      <c r="Q48" s="41">
        <v>410.6</v>
      </c>
      <c r="S48" s="71" t="s">
        <v>88</v>
      </c>
      <c r="T48" s="3">
        <f>MEDIAN(O45:O50)</f>
        <v>6.55</v>
      </c>
      <c r="U48" s="3">
        <f>MEDIAN(Q45:Q50)</f>
        <v>202.3</v>
      </c>
      <c r="W48" s="1" t="s">
        <v>74</v>
      </c>
      <c r="X48" s="1" t="s">
        <v>35</v>
      </c>
      <c r="Y48" s="42">
        <v>0.625</v>
      </c>
      <c r="Z48" s="40">
        <v>4.8</v>
      </c>
      <c r="AA48" s="48">
        <f t="shared" si="17"/>
        <v>40.64</v>
      </c>
      <c r="AB48" s="48">
        <v>17.100000000000001</v>
      </c>
      <c r="AC48" s="68"/>
      <c r="AD48" s="71" t="s">
        <v>88</v>
      </c>
      <c r="AE48" s="3">
        <f>MEDIAN(Z45:Z50)</f>
        <v>5.95</v>
      </c>
      <c r="AF48" s="3">
        <f>MEDIAN(AB45:AB50)</f>
        <v>62.6</v>
      </c>
      <c r="AG48" s="68"/>
    </row>
    <row r="49" spans="1:33" x14ac:dyDescent="0.25">
      <c r="A49" s="1" t="s">
        <v>75</v>
      </c>
      <c r="B49" s="1" t="s">
        <v>33</v>
      </c>
      <c r="C49" s="42">
        <v>0.47916666666666669</v>
      </c>
      <c r="D49" s="31">
        <v>4.9000000000000004</v>
      </c>
      <c r="E49" s="48">
        <f t="shared" si="15"/>
        <v>40.82</v>
      </c>
      <c r="F49" s="40">
        <v>25.9</v>
      </c>
      <c r="H49" s="71" t="s">
        <v>89</v>
      </c>
      <c r="I49" s="3">
        <f>I46-I47</f>
        <v>3</v>
      </c>
      <c r="J49" s="3">
        <f>J46-J47</f>
        <v>21.099999999999998</v>
      </c>
      <c r="L49" s="1" t="s">
        <v>75</v>
      </c>
      <c r="M49" s="1" t="s">
        <v>34</v>
      </c>
      <c r="N49" s="42">
        <v>0.38194444444444442</v>
      </c>
      <c r="O49" s="40">
        <v>7.1</v>
      </c>
      <c r="P49" s="48">
        <f t="shared" si="16"/>
        <v>44.78</v>
      </c>
      <c r="Q49" s="6">
        <v>44.8</v>
      </c>
      <c r="S49" s="71" t="s">
        <v>89</v>
      </c>
      <c r="T49" s="3">
        <f>T46-T47</f>
        <v>3.7999999999999989</v>
      </c>
      <c r="U49" s="3">
        <f>U46-U47</f>
        <v>955.8</v>
      </c>
      <c r="W49" s="1" t="s">
        <v>75</v>
      </c>
      <c r="X49" s="1" t="s">
        <v>35</v>
      </c>
      <c r="Y49" s="42">
        <v>0.63194444444444442</v>
      </c>
      <c r="Z49" s="31">
        <v>8.6</v>
      </c>
      <c r="AA49" s="48">
        <f t="shared" si="17"/>
        <v>47.48</v>
      </c>
      <c r="AB49" s="31">
        <v>47.2</v>
      </c>
      <c r="AC49" s="19"/>
      <c r="AD49" s="71" t="s">
        <v>89</v>
      </c>
      <c r="AE49" s="3">
        <f>AE46-AE47</f>
        <v>4.6000000000000005</v>
      </c>
      <c r="AF49" s="3">
        <f>AF46-AF47</f>
        <v>418.09999999999997</v>
      </c>
      <c r="AG49" s="19"/>
    </row>
    <row r="50" spans="1:33" x14ac:dyDescent="0.25">
      <c r="A50" s="1" t="s">
        <v>76</v>
      </c>
      <c r="B50" s="1" t="s">
        <v>33</v>
      </c>
      <c r="C50" s="42">
        <v>0.45833333333333331</v>
      </c>
      <c r="D50" s="40">
        <v>6</v>
      </c>
      <c r="E50" s="48">
        <f t="shared" si="15"/>
        <v>42.8</v>
      </c>
      <c r="F50" s="40">
        <v>29.8</v>
      </c>
      <c r="L50" s="1" t="s">
        <v>76</v>
      </c>
      <c r="M50" s="1" t="s">
        <v>34</v>
      </c>
      <c r="N50" s="42">
        <v>0.37152777777777773</v>
      </c>
      <c r="O50" s="31">
        <v>8.6999999999999993</v>
      </c>
      <c r="P50" s="48">
        <f t="shared" si="16"/>
        <v>47.66</v>
      </c>
      <c r="Q50" s="48">
        <v>24.6</v>
      </c>
      <c r="W50" s="1" t="s">
        <v>76</v>
      </c>
      <c r="X50" s="1" t="s">
        <v>35</v>
      </c>
      <c r="Y50" s="42">
        <v>0.63194444444444442</v>
      </c>
      <c r="Z50" s="31">
        <v>9.4</v>
      </c>
      <c r="AA50" s="48">
        <f t="shared" si="17"/>
        <v>48.92</v>
      </c>
      <c r="AB50" s="40">
        <v>35</v>
      </c>
      <c r="AC50" s="19"/>
      <c r="AD50" s="19"/>
      <c r="AE50" s="19"/>
      <c r="AF50" s="19"/>
      <c r="AG50" s="19"/>
    </row>
    <row r="51" spans="1:33" x14ac:dyDescent="0.25">
      <c r="A51" s="25"/>
      <c r="B51" s="25"/>
      <c r="C51" s="26"/>
      <c r="D51" s="26"/>
      <c r="E51" s="26"/>
      <c r="F51" s="26"/>
      <c r="H51" s="72" t="s">
        <v>36</v>
      </c>
      <c r="I51" s="72" t="s">
        <v>4</v>
      </c>
      <c r="J51" s="72" t="s">
        <v>5</v>
      </c>
      <c r="L51" s="25"/>
      <c r="M51" s="25"/>
      <c r="N51" s="26"/>
      <c r="O51" s="26"/>
      <c r="P51" s="26"/>
      <c r="Q51" s="49"/>
      <c r="S51" s="72" t="s">
        <v>37</v>
      </c>
      <c r="T51" s="72" t="s">
        <v>4</v>
      </c>
      <c r="U51" s="72" t="s">
        <v>5</v>
      </c>
      <c r="W51" s="25"/>
      <c r="X51" s="25"/>
      <c r="Y51" s="26"/>
      <c r="Z51" s="26"/>
      <c r="AA51" s="60"/>
      <c r="AB51" s="26"/>
      <c r="AC51" s="19"/>
      <c r="AD51" s="19"/>
      <c r="AE51" s="19"/>
      <c r="AF51" s="19"/>
      <c r="AG51" s="19"/>
    </row>
    <row r="52" spans="1:33" x14ac:dyDescent="0.25">
      <c r="A52" s="1" t="s">
        <v>71</v>
      </c>
      <c r="B52" s="1" t="s">
        <v>36</v>
      </c>
      <c r="C52" s="42">
        <v>0.47569444444444442</v>
      </c>
      <c r="D52" s="31">
        <v>5.0999999999999996</v>
      </c>
      <c r="E52" s="38">
        <f>D52*9/5+32</f>
        <v>41.18</v>
      </c>
      <c r="F52" s="6">
        <v>37.299999999999997</v>
      </c>
      <c r="H52" s="71" t="s">
        <v>85</v>
      </c>
      <c r="I52" s="3">
        <f>AVERAGE(D52:D57)</f>
        <v>4.45</v>
      </c>
      <c r="J52" s="3">
        <f>AVERAGE(F52:F57)</f>
        <v>25.133333333333329</v>
      </c>
      <c r="L52" s="1" t="s">
        <v>71</v>
      </c>
      <c r="M52" s="1" t="s">
        <v>37</v>
      </c>
      <c r="N52" s="42">
        <v>0.38194444444444442</v>
      </c>
      <c r="O52" s="40">
        <v>5</v>
      </c>
      <c r="P52" s="48">
        <f>O52*9/5+32</f>
        <v>41</v>
      </c>
      <c r="Q52" s="6">
        <v>214.2</v>
      </c>
      <c r="S52" s="71" t="s">
        <v>85</v>
      </c>
      <c r="T52" s="3">
        <f>AVERAGE(O52:O57)</f>
        <v>4.95</v>
      </c>
      <c r="U52" s="3">
        <f>AVERAGE(Q52:Q57)</f>
        <v>170.08333333333334</v>
      </c>
      <c r="W52" s="32" t="s">
        <v>96</v>
      </c>
      <c r="X52" s="1" t="s">
        <v>38</v>
      </c>
      <c r="Y52" s="42">
        <v>0.3923611111111111</v>
      </c>
      <c r="Z52" s="31">
        <v>5.9</v>
      </c>
      <c r="AA52" s="38">
        <f>Z52*9/5+32</f>
        <v>42.620000000000005</v>
      </c>
      <c r="AB52" s="31">
        <v>39.299999999999997</v>
      </c>
      <c r="AC52" s="19"/>
      <c r="AD52" s="19"/>
      <c r="AE52" s="19"/>
      <c r="AF52" s="19"/>
      <c r="AG52" s="19"/>
    </row>
    <row r="53" spans="1:33" x14ac:dyDescent="0.25">
      <c r="A53" s="1" t="s">
        <v>72</v>
      </c>
      <c r="B53" s="1" t="s">
        <v>36</v>
      </c>
      <c r="C53" s="42">
        <v>0.46527777777777773</v>
      </c>
      <c r="D53" s="31">
        <v>5.3</v>
      </c>
      <c r="E53" s="38">
        <f t="shared" ref="E53:E57" si="18">D53*9/5+32</f>
        <v>41.54</v>
      </c>
      <c r="F53" s="6">
        <v>35.9</v>
      </c>
      <c r="H53" s="71" t="s">
        <v>86</v>
      </c>
      <c r="I53" s="3">
        <f>MAX(D52:D57)</f>
        <v>5.6</v>
      </c>
      <c r="J53" s="3">
        <f>MAX(F52:F57)</f>
        <v>37.299999999999997</v>
      </c>
      <c r="L53" s="1" t="s">
        <v>72</v>
      </c>
      <c r="M53" s="1" t="s">
        <v>37</v>
      </c>
      <c r="N53" s="42">
        <v>0.37152777777777773</v>
      </c>
      <c r="O53" s="31">
        <v>5.6</v>
      </c>
      <c r="P53" s="48">
        <f t="shared" ref="P53:P57" si="19">O53*9/5+32</f>
        <v>42.08</v>
      </c>
      <c r="Q53" s="48">
        <v>218.7</v>
      </c>
      <c r="S53" s="71" t="s">
        <v>86</v>
      </c>
      <c r="T53" s="3">
        <f>MAX(O52:O57)</f>
        <v>7.5</v>
      </c>
      <c r="U53" s="3">
        <f>MAX(Q52:Q57)</f>
        <v>410.6</v>
      </c>
      <c r="W53" s="32" t="s">
        <v>96</v>
      </c>
      <c r="X53" s="1" t="s">
        <v>39</v>
      </c>
      <c r="Y53" s="42">
        <v>0.3576388888888889</v>
      </c>
      <c r="Z53" s="40">
        <v>6</v>
      </c>
      <c r="AA53" s="38">
        <f>Z53*9/5+32</f>
        <v>42.8</v>
      </c>
      <c r="AB53" s="31">
        <v>218.7</v>
      </c>
      <c r="AC53" s="19"/>
      <c r="AD53" s="19"/>
      <c r="AE53" s="19"/>
      <c r="AF53" s="19"/>
      <c r="AG53" s="19"/>
    </row>
    <row r="54" spans="1:33" x14ac:dyDescent="0.25">
      <c r="A54" s="1" t="s">
        <v>73</v>
      </c>
      <c r="B54" s="1" t="s">
        <v>36</v>
      </c>
      <c r="C54" s="42">
        <v>0.46527777777777773</v>
      </c>
      <c r="D54" s="31">
        <v>3.1</v>
      </c>
      <c r="E54" s="38">
        <f t="shared" si="18"/>
        <v>37.58</v>
      </c>
      <c r="F54" s="6">
        <v>20.3</v>
      </c>
      <c r="H54" s="71" t="s">
        <v>87</v>
      </c>
      <c r="I54" s="3">
        <f>MIN(D52:D57)</f>
        <v>3.1</v>
      </c>
      <c r="J54" s="3">
        <f>MIN(F52:F57)</f>
        <v>13.2</v>
      </c>
      <c r="L54" s="1" t="s">
        <v>73</v>
      </c>
      <c r="M54" s="1" t="s">
        <v>37</v>
      </c>
      <c r="N54" s="42">
        <v>0.375</v>
      </c>
      <c r="O54" s="31">
        <v>3.2</v>
      </c>
      <c r="P54" s="48">
        <f t="shared" si="19"/>
        <v>37.76</v>
      </c>
      <c r="Q54" s="41">
        <v>410.6</v>
      </c>
      <c r="S54" s="71" t="s">
        <v>87</v>
      </c>
      <c r="T54" s="3">
        <f>MIN(O52:O57)</f>
        <v>3</v>
      </c>
      <c r="U54" s="3">
        <f>MIN(Q52:Q57)</f>
        <v>32.299999999999997</v>
      </c>
      <c r="W54" s="1"/>
      <c r="X54" s="1" t="s">
        <v>38</v>
      </c>
      <c r="Y54" s="42"/>
      <c r="Z54" s="40"/>
      <c r="AA54" s="38"/>
      <c r="AB54" s="31"/>
      <c r="AC54" s="19"/>
      <c r="AD54" s="19"/>
      <c r="AE54" s="19"/>
      <c r="AF54" s="19"/>
      <c r="AG54" s="19"/>
    </row>
    <row r="55" spans="1:33" x14ac:dyDescent="0.25">
      <c r="A55" s="1" t="s">
        <v>74</v>
      </c>
      <c r="B55" s="1" t="s">
        <v>36</v>
      </c>
      <c r="C55" s="42">
        <v>0.46527777777777773</v>
      </c>
      <c r="D55" s="31">
        <v>3.2</v>
      </c>
      <c r="E55" s="38">
        <f t="shared" si="18"/>
        <v>37.76</v>
      </c>
      <c r="F55" s="6">
        <v>13.2</v>
      </c>
      <c r="H55" s="71" t="s">
        <v>88</v>
      </c>
      <c r="I55" s="3">
        <f>MEDIAN(D52:D57)</f>
        <v>4.75</v>
      </c>
      <c r="J55" s="3">
        <f>MEDIAN(F52:F57)</f>
        <v>22.05</v>
      </c>
      <c r="L55" s="1" t="s">
        <v>74</v>
      </c>
      <c r="M55" s="1" t="s">
        <v>37</v>
      </c>
      <c r="N55" s="42">
        <v>0.38541666666666669</v>
      </c>
      <c r="O55" s="40">
        <v>3</v>
      </c>
      <c r="P55" s="48">
        <f t="shared" si="19"/>
        <v>37.4</v>
      </c>
      <c r="Q55" s="6">
        <v>67.599999999999994</v>
      </c>
      <c r="S55" s="71" t="s">
        <v>88</v>
      </c>
      <c r="T55" s="3">
        <f>MEDIAN(O52:O57)</f>
        <v>5.2</v>
      </c>
      <c r="U55" s="3">
        <f>MEDIAN(Q52:Q57)</f>
        <v>145.64999999999998</v>
      </c>
      <c r="W55" s="1"/>
      <c r="X55" s="1" t="s">
        <v>39</v>
      </c>
      <c r="Y55" s="42"/>
      <c r="Z55" s="40"/>
      <c r="AA55" s="38"/>
      <c r="AB55" s="31"/>
      <c r="AC55" s="19"/>
      <c r="AD55" s="19"/>
      <c r="AE55" s="19"/>
      <c r="AF55" s="19"/>
      <c r="AG55" s="19"/>
    </row>
    <row r="56" spans="1:33" x14ac:dyDescent="0.25">
      <c r="A56" s="1" t="s">
        <v>75</v>
      </c>
      <c r="B56" s="1" t="s">
        <v>36</v>
      </c>
      <c r="C56" s="42">
        <v>0.46527777777777773</v>
      </c>
      <c r="D56" s="40">
        <v>4.4000000000000004</v>
      </c>
      <c r="E56" s="38">
        <f t="shared" si="18"/>
        <v>39.92</v>
      </c>
      <c r="F56" s="31">
        <v>21.3</v>
      </c>
      <c r="H56" s="71" t="s">
        <v>89</v>
      </c>
      <c r="I56" s="3">
        <f>I53-I54</f>
        <v>2.4999999999999996</v>
      </c>
      <c r="J56" s="3">
        <f>J53-J54</f>
        <v>24.099999999999998</v>
      </c>
      <c r="L56" s="1" t="s">
        <v>75</v>
      </c>
      <c r="M56" s="1" t="s">
        <v>37</v>
      </c>
      <c r="N56" s="42">
        <v>0.3888888888888889</v>
      </c>
      <c r="O56" s="31">
        <v>5.4</v>
      </c>
      <c r="P56" s="48">
        <f t="shared" si="19"/>
        <v>41.72</v>
      </c>
      <c r="Q56" s="31">
        <v>77.099999999999994</v>
      </c>
      <c r="S56" s="71" t="s">
        <v>89</v>
      </c>
      <c r="T56" s="3">
        <f>T53-T54</f>
        <v>4.5</v>
      </c>
      <c r="U56" s="3">
        <f>U53-U54</f>
        <v>378.3</v>
      </c>
      <c r="AC56" s="19"/>
      <c r="AD56" s="19"/>
      <c r="AE56" s="19"/>
      <c r="AF56" s="19"/>
      <c r="AG56" s="19"/>
    </row>
    <row r="57" spans="1:33" x14ac:dyDescent="0.25">
      <c r="A57" s="1" t="s">
        <v>76</v>
      </c>
      <c r="B57" s="1" t="s">
        <v>36</v>
      </c>
      <c r="C57" s="42">
        <v>0.4513888888888889</v>
      </c>
      <c r="D57" s="40">
        <v>5.6</v>
      </c>
      <c r="E57" s="38">
        <f t="shared" si="18"/>
        <v>42.08</v>
      </c>
      <c r="F57" s="31">
        <v>22.8</v>
      </c>
      <c r="L57" s="1" t="s">
        <v>76</v>
      </c>
      <c r="M57" s="1" t="s">
        <v>37</v>
      </c>
      <c r="N57" s="42">
        <v>0.37847222222222227</v>
      </c>
      <c r="O57" s="31">
        <v>7.5</v>
      </c>
      <c r="P57" s="48">
        <f t="shared" si="19"/>
        <v>45.5</v>
      </c>
      <c r="Q57" s="31">
        <v>32.299999999999997</v>
      </c>
      <c r="AC57" s="19"/>
      <c r="AD57" s="19"/>
      <c r="AE57" s="19"/>
      <c r="AF57" s="19"/>
      <c r="AG57" s="19"/>
    </row>
  </sheetData>
  <mergeCells count="3">
    <mergeCell ref="A1:F1"/>
    <mergeCell ref="L1:Q1"/>
    <mergeCell ref="W1:A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workbookViewId="0">
      <selection sqref="A1:D25"/>
    </sheetView>
  </sheetViews>
  <sheetFormatPr defaultRowHeight="15" x14ac:dyDescent="0.25"/>
  <cols>
    <col min="1" max="1" width="5.85546875" bestFit="1" customWidth="1"/>
    <col min="2" max="2" width="30.85546875" bestFit="1" customWidth="1"/>
    <col min="3" max="3" width="38" bestFit="1" customWidth="1"/>
    <col min="4" max="4" width="6.28515625" bestFit="1" customWidth="1"/>
  </cols>
  <sheetData>
    <row r="1" spans="1:4" ht="15.75" thickBot="1" x14ac:dyDescent="0.3">
      <c r="A1" s="116" t="s">
        <v>77</v>
      </c>
      <c r="B1" s="117"/>
      <c r="C1" s="117"/>
      <c r="D1" s="118"/>
    </row>
    <row r="2" spans="1:4" x14ac:dyDescent="0.25">
      <c r="A2" s="30" t="s">
        <v>2</v>
      </c>
      <c r="B2" s="30" t="s">
        <v>41</v>
      </c>
      <c r="C2" s="30" t="s">
        <v>45</v>
      </c>
      <c r="D2" s="30" t="s">
        <v>43</v>
      </c>
    </row>
    <row r="3" spans="1:4" x14ac:dyDescent="0.25">
      <c r="A3" s="1" t="s">
        <v>10</v>
      </c>
      <c r="B3" s="1" t="s">
        <v>46</v>
      </c>
      <c r="C3" s="29">
        <f>0/4</f>
        <v>0</v>
      </c>
      <c r="D3" s="28" t="s">
        <v>98</v>
      </c>
    </row>
    <row r="4" spans="1:4" x14ac:dyDescent="0.25">
      <c r="A4" s="1" t="s">
        <v>18</v>
      </c>
      <c r="B4" s="1" t="s">
        <v>47</v>
      </c>
      <c r="C4" s="29">
        <f>0/6</f>
        <v>0</v>
      </c>
      <c r="D4" s="28" t="s">
        <v>99</v>
      </c>
    </row>
    <row r="5" spans="1:4" x14ac:dyDescent="0.25">
      <c r="A5" s="1" t="s">
        <v>21</v>
      </c>
      <c r="B5" s="1" t="s">
        <v>48</v>
      </c>
      <c r="C5" s="29">
        <f>0/6</f>
        <v>0</v>
      </c>
      <c r="D5" s="28" t="s">
        <v>99</v>
      </c>
    </row>
    <row r="6" spans="1:4" x14ac:dyDescent="0.25">
      <c r="A6" s="1" t="s">
        <v>24</v>
      </c>
      <c r="B6" s="1" t="s">
        <v>49</v>
      </c>
      <c r="C6" s="29">
        <f>0/6</f>
        <v>0</v>
      </c>
      <c r="D6" s="28" t="s">
        <v>99</v>
      </c>
    </row>
    <row r="7" spans="1:4" x14ac:dyDescent="0.25">
      <c r="A7" s="1" t="s">
        <v>27</v>
      </c>
      <c r="B7" s="1" t="s">
        <v>50</v>
      </c>
      <c r="C7" s="85" t="s">
        <v>93</v>
      </c>
      <c r="D7" s="77" t="s">
        <v>93</v>
      </c>
    </row>
    <row r="8" spans="1:4" x14ac:dyDescent="0.25">
      <c r="A8" s="1" t="s">
        <v>30</v>
      </c>
      <c r="B8" s="1" t="s">
        <v>51</v>
      </c>
      <c r="C8" s="29">
        <f>0/6</f>
        <v>0</v>
      </c>
      <c r="D8" s="28" t="s">
        <v>99</v>
      </c>
    </row>
    <row r="9" spans="1:4" x14ac:dyDescent="0.25">
      <c r="A9" s="1" t="s">
        <v>33</v>
      </c>
      <c r="B9" s="1" t="s">
        <v>52</v>
      </c>
      <c r="C9" s="29">
        <f>0/6</f>
        <v>0</v>
      </c>
      <c r="D9" s="28" t="s">
        <v>99</v>
      </c>
    </row>
    <row r="10" spans="1:4" x14ac:dyDescent="0.25">
      <c r="A10" s="1" t="s">
        <v>36</v>
      </c>
      <c r="B10" s="1" t="s">
        <v>53</v>
      </c>
      <c r="C10" s="29">
        <f>0/6</f>
        <v>0</v>
      </c>
      <c r="D10" s="28" t="s">
        <v>99</v>
      </c>
    </row>
    <row r="11" spans="1:4" x14ac:dyDescent="0.25">
      <c r="A11" s="1" t="s">
        <v>11</v>
      </c>
      <c r="B11" s="1" t="s">
        <v>54</v>
      </c>
      <c r="C11" s="85" t="s">
        <v>93</v>
      </c>
      <c r="D11" s="77" t="s">
        <v>93</v>
      </c>
    </row>
    <row r="12" spans="1:4" x14ac:dyDescent="0.25">
      <c r="A12" s="1" t="s">
        <v>19</v>
      </c>
      <c r="B12" s="1" t="s">
        <v>55</v>
      </c>
      <c r="C12" s="29">
        <f>1/6</f>
        <v>0.16666666666666666</v>
      </c>
      <c r="D12" s="28" t="s">
        <v>100</v>
      </c>
    </row>
    <row r="13" spans="1:4" x14ac:dyDescent="0.25">
      <c r="A13" s="1" t="s">
        <v>22</v>
      </c>
      <c r="B13" s="1" t="s">
        <v>56</v>
      </c>
      <c r="C13" s="29">
        <f>0/6</f>
        <v>0</v>
      </c>
      <c r="D13" s="28" t="s">
        <v>99</v>
      </c>
    </row>
    <row r="14" spans="1:4" x14ac:dyDescent="0.25">
      <c r="A14" s="1" t="s">
        <v>25</v>
      </c>
      <c r="B14" s="1" t="s">
        <v>57</v>
      </c>
      <c r="C14" s="29">
        <f>0/6</f>
        <v>0</v>
      </c>
      <c r="D14" s="28" t="s">
        <v>99</v>
      </c>
    </row>
    <row r="15" spans="1:4" x14ac:dyDescent="0.25">
      <c r="A15" s="1" t="s">
        <v>28</v>
      </c>
      <c r="B15" s="1" t="s">
        <v>58</v>
      </c>
      <c r="C15" s="29">
        <f>0/6</f>
        <v>0</v>
      </c>
      <c r="D15" s="28" t="s">
        <v>99</v>
      </c>
    </row>
    <row r="16" spans="1:4" x14ac:dyDescent="0.25">
      <c r="A16" s="1" t="s">
        <v>31</v>
      </c>
      <c r="B16" s="1" t="s">
        <v>59</v>
      </c>
      <c r="C16" s="29">
        <f>0/6</f>
        <v>0</v>
      </c>
      <c r="D16" s="28" t="s">
        <v>99</v>
      </c>
    </row>
    <row r="17" spans="1:4" x14ac:dyDescent="0.25">
      <c r="A17" s="1" t="s">
        <v>34</v>
      </c>
      <c r="B17" s="1" t="s">
        <v>60</v>
      </c>
      <c r="C17" s="29">
        <f>2/6</f>
        <v>0.33333333333333331</v>
      </c>
      <c r="D17" s="28" t="s">
        <v>101</v>
      </c>
    </row>
    <row r="18" spans="1:4" x14ac:dyDescent="0.25">
      <c r="A18" s="1" t="s">
        <v>37</v>
      </c>
      <c r="B18" s="1" t="s">
        <v>61</v>
      </c>
      <c r="C18" s="29">
        <f>1/6</f>
        <v>0.16666666666666666</v>
      </c>
      <c r="D18" s="28" t="s">
        <v>100</v>
      </c>
    </row>
    <row r="19" spans="1:4" x14ac:dyDescent="0.25">
      <c r="A19" s="1" t="s">
        <v>12</v>
      </c>
      <c r="B19" s="1" t="s">
        <v>62</v>
      </c>
      <c r="C19" s="29">
        <f>1/4</f>
        <v>0.25</v>
      </c>
      <c r="D19" s="28" t="s">
        <v>102</v>
      </c>
    </row>
    <row r="20" spans="1:4" x14ac:dyDescent="0.25">
      <c r="A20" s="1" t="s">
        <v>20</v>
      </c>
      <c r="B20" s="1" t="s">
        <v>63</v>
      </c>
      <c r="C20" s="29">
        <f>2/6</f>
        <v>0.33333333333333331</v>
      </c>
      <c r="D20" s="28" t="s">
        <v>101</v>
      </c>
    </row>
    <row r="21" spans="1:4" x14ac:dyDescent="0.25">
      <c r="A21" s="1" t="s">
        <v>23</v>
      </c>
      <c r="B21" s="1" t="s">
        <v>64</v>
      </c>
      <c r="C21" s="29">
        <f>0/6</f>
        <v>0</v>
      </c>
      <c r="D21" s="28" t="s">
        <v>99</v>
      </c>
    </row>
    <row r="22" spans="1:4" x14ac:dyDescent="0.25">
      <c r="A22" s="1" t="s">
        <v>26</v>
      </c>
      <c r="B22" s="1" t="s">
        <v>65</v>
      </c>
      <c r="C22" s="85" t="s">
        <v>93</v>
      </c>
      <c r="D22" s="77" t="s">
        <v>93</v>
      </c>
    </row>
    <row r="23" spans="1:4" x14ac:dyDescent="0.25">
      <c r="A23" s="1" t="s">
        <v>29</v>
      </c>
      <c r="B23" s="1" t="s">
        <v>66</v>
      </c>
      <c r="C23" s="29">
        <f>0/6</f>
        <v>0</v>
      </c>
      <c r="D23" s="28" t="s">
        <v>99</v>
      </c>
    </row>
    <row r="24" spans="1:4" x14ac:dyDescent="0.25">
      <c r="A24" s="1" t="s">
        <v>32</v>
      </c>
      <c r="B24" s="1" t="s">
        <v>67</v>
      </c>
      <c r="C24" s="29">
        <f>1/6</f>
        <v>0.16666666666666666</v>
      </c>
      <c r="D24" s="28" t="s">
        <v>100</v>
      </c>
    </row>
    <row r="25" spans="1:4" x14ac:dyDescent="0.25">
      <c r="A25" s="1" t="s">
        <v>35</v>
      </c>
      <c r="B25" s="1" t="s">
        <v>68</v>
      </c>
      <c r="C25" s="29">
        <f>1/6</f>
        <v>0.16666666666666666</v>
      </c>
      <c r="D25" s="28" t="s">
        <v>100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89"/>
  <sheetViews>
    <sheetView tabSelected="1" topLeftCell="T23" zoomScaleNormal="100" workbookViewId="0">
      <selection activeCell="AI2" sqref="AI2:AL7"/>
    </sheetView>
  </sheetViews>
  <sheetFormatPr defaultColWidth="9.140625" defaultRowHeight="15" x14ac:dyDescent="0.25"/>
  <cols>
    <col min="1" max="1" width="10.85546875" customWidth="1"/>
    <col min="2" max="2" width="5.85546875" bestFit="1" customWidth="1"/>
    <col min="3" max="3" width="11.42578125" bestFit="1" customWidth="1"/>
    <col min="4" max="4" width="10.28515625" bestFit="1" customWidth="1"/>
    <col min="5" max="5" width="10.140625" style="79" bestFit="1" customWidth="1"/>
    <col min="6" max="6" width="10.85546875" bestFit="1" customWidth="1"/>
    <col min="7" max="7" width="18" bestFit="1" customWidth="1"/>
    <col min="8" max="8" width="9.5703125" bestFit="1" customWidth="1"/>
    <col min="9" max="9" width="9.85546875" bestFit="1" customWidth="1"/>
    <col min="10" max="10" width="10.28515625" bestFit="1" customWidth="1"/>
    <col min="11" max="11" width="10.85546875" bestFit="1" customWidth="1"/>
    <col min="12" max="12" width="18" bestFit="1" customWidth="1"/>
    <col min="14" max="14" width="10.85546875" bestFit="1" customWidth="1"/>
    <col min="15" max="15" width="5.85546875" bestFit="1" customWidth="1"/>
    <col min="16" max="16" width="11.42578125" bestFit="1" customWidth="1"/>
    <col min="17" max="17" width="10.28515625" bestFit="1" customWidth="1"/>
    <col min="18" max="18" width="10.140625" style="79" bestFit="1" customWidth="1"/>
    <col min="19" max="19" width="10.85546875" bestFit="1" customWidth="1"/>
    <col min="20" max="20" width="18" bestFit="1" customWidth="1"/>
    <col min="21" max="21" width="9.5703125" bestFit="1" customWidth="1"/>
    <col min="22" max="22" width="9.85546875" bestFit="1" customWidth="1"/>
    <col min="23" max="23" width="10.28515625" bestFit="1" customWidth="1"/>
    <col min="24" max="24" width="10.85546875" bestFit="1" customWidth="1"/>
    <col min="25" max="25" width="18" bestFit="1" customWidth="1"/>
    <col min="27" max="27" width="10.85546875" bestFit="1" customWidth="1"/>
    <col min="28" max="28" width="5.85546875" bestFit="1" customWidth="1"/>
    <col min="29" max="29" width="11.42578125" bestFit="1" customWidth="1"/>
    <col min="30" max="30" width="10.28515625" bestFit="1" customWidth="1"/>
    <col min="31" max="31" width="10.140625" style="79" bestFit="1" customWidth="1"/>
    <col min="32" max="32" width="10.85546875" bestFit="1" customWidth="1"/>
    <col min="33" max="33" width="18" bestFit="1" customWidth="1"/>
    <col min="34" max="34" width="9.5703125" bestFit="1" customWidth="1"/>
    <col min="35" max="35" width="9.85546875" bestFit="1" customWidth="1"/>
    <col min="36" max="36" width="10.28515625" bestFit="1" customWidth="1"/>
    <col min="37" max="37" width="10.85546875" bestFit="1" customWidth="1"/>
    <col min="38" max="38" width="18" bestFit="1" customWidth="1"/>
    <col min="40" max="40" width="21.42578125" bestFit="1" customWidth="1"/>
    <col min="41" max="41" width="13.140625" bestFit="1" customWidth="1"/>
    <col min="42" max="42" width="11.42578125" bestFit="1" customWidth="1"/>
    <col min="43" max="43" width="10.28515625" bestFit="1" customWidth="1"/>
    <col min="44" max="44" width="10.140625" style="79" bestFit="1" customWidth="1"/>
    <col min="45" max="45" width="10.85546875" bestFit="1" customWidth="1"/>
    <col min="46" max="46" width="18" bestFit="1" customWidth="1"/>
    <col min="47" max="47" width="9.5703125" bestFit="1" customWidth="1"/>
    <col min="48" max="48" width="9.85546875" bestFit="1" customWidth="1"/>
    <col min="49" max="49" width="10.28515625" bestFit="1" customWidth="1"/>
    <col min="50" max="50" width="10.85546875" bestFit="1" customWidth="1"/>
    <col min="51" max="51" width="18" bestFit="1" customWidth="1"/>
  </cols>
  <sheetData>
    <row r="1" spans="1:51" ht="15.75" thickBot="1" x14ac:dyDescent="0.3">
      <c r="A1" s="119" t="s">
        <v>78</v>
      </c>
      <c r="B1" s="120"/>
      <c r="C1" s="120"/>
      <c r="D1" s="120"/>
      <c r="E1" s="120"/>
      <c r="F1" s="120"/>
      <c r="G1" s="121"/>
      <c r="N1" s="119" t="s">
        <v>78</v>
      </c>
      <c r="O1" s="120"/>
      <c r="P1" s="120"/>
      <c r="Q1" s="120"/>
      <c r="R1" s="120"/>
      <c r="S1" s="120"/>
      <c r="T1" s="121"/>
      <c r="AA1" s="119" t="s">
        <v>78</v>
      </c>
      <c r="AB1" s="120"/>
      <c r="AC1" s="120"/>
      <c r="AD1" s="120"/>
      <c r="AE1" s="120"/>
      <c r="AF1" s="120"/>
      <c r="AG1" s="121"/>
      <c r="AN1" s="119" t="s">
        <v>78</v>
      </c>
      <c r="AO1" s="120"/>
      <c r="AP1" s="120"/>
      <c r="AQ1" s="120"/>
      <c r="AR1" s="120"/>
      <c r="AS1" s="120"/>
      <c r="AT1" s="121"/>
      <c r="AU1" s="4"/>
    </row>
    <row r="2" spans="1:51" x14ac:dyDescent="0.25">
      <c r="A2" s="43" t="s">
        <v>1</v>
      </c>
      <c r="B2" s="43" t="s">
        <v>2</v>
      </c>
      <c r="C2" s="43" t="s">
        <v>3</v>
      </c>
      <c r="D2" s="43" t="s">
        <v>4</v>
      </c>
      <c r="E2" s="80" t="s">
        <v>92</v>
      </c>
      <c r="F2" s="43" t="s">
        <v>5</v>
      </c>
      <c r="G2" s="43" t="s">
        <v>6</v>
      </c>
      <c r="I2" s="44" t="s">
        <v>10</v>
      </c>
      <c r="J2" s="44" t="s">
        <v>4</v>
      </c>
      <c r="K2" s="44" t="s">
        <v>5</v>
      </c>
      <c r="L2" s="44" t="s">
        <v>6</v>
      </c>
      <c r="N2" s="43" t="s">
        <v>1</v>
      </c>
      <c r="O2" s="43" t="s">
        <v>2</v>
      </c>
      <c r="P2" s="43" t="s">
        <v>3</v>
      </c>
      <c r="Q2" s="43" t="s">
        <v>4</v>
      </c>
      <c r="R2" s="80" t="s">
        <v>92</v>
      </c>
      <c r="S2" s="43" t="s">
        <v>5</v>
      </c>
      <c r="T2" s="43" t="s">
        <v>6</v>
      </c>
      <c r="V2" s="44" t="s">
        <v>33</v>
      </c>
      <c r="W2" s="44" t="s">
        <v>4</v>
      </c>
      <c r="X2" s="44" t="s">
        <v>5</v>
      </c>
      <c r="Y2" s="44" t="s">
        <v>6</v>
      </c>
      <c r="AA2" s="43" t="s">
        <v>1</v>
      </c>
      <c r="AB2" s="43" t="s">
        <v>2</v>
      </c>
      <c r="AC2" s="43" t="s">
        <v>3</v>
      </c>
      <c r="AD2" s="43" t="s">
        <v>4</v>
      </c>
      <c r="AE2" s="80" t="s">
        <v>92</v>
      </c>
      <c r="AF2" s="43" t="s">
        <v>5</v>
      </c>
      <c r="AG2" s="43" t="s">
        <v>6</v>
      </c>
      <c r="AI2" s="44" t="s">
        <v>28</v>
      </c>
      <c r="AJ2" s="44" t="s">
        <v>4</v>
      </c>
      <c r="AK2" s="44" t="s">
        <v>5</v>
      </c>
      <c r="AL2" s="44" t="s">
        <v>6</v>
      </c>
      <c r="AN2" s="43" t="s">
        <v>1</v>
      </c>
      <c r="AO2" s="43" t="s">
        <v>2</v>
      </c>
      <c r="AP2" s="43" t="s">
        <v>3</v>
      </c>
      <c r="AQ2" s="43" t="s">
        <v>4</v>
      </c>
      <c r="AR2" s="80" t="s">
        <v>92</v>
      </c>
      <c r="AS2" s="43" t="s">
        <v>5</v>
      </c>
      <c r="AT2" s="43" t="s">
        <v>6</v>
      </c>
      <c r="AU2" s="5"/>
      <c r="AV2" s="44" t="s">
        <v>23</v>
      </c>
      <c r="AW2" s="44" t="s">
        <v>4</v>
      </c>
      <c r="AX2" s="44" t="s">
        <v>5</v>
      </c>
      <c r="AY2" s="44" t="s">
        <v>6</v>
      </c>
    </row>
    <row r="3" spans="1:51" x14ac:dyDescent="0.25">
      <c r="A3" s="1" t="s">
        <v>14</v>
      </c>
      <c r="B3" s="1" t="s">
        <v>10</v>
      </c>
      <c r="C3" s="74" t="s">
        <v>93</v>
      </c>
      <c r="D3" s="59" t="s">
        <v>93</v>
      </c>
      <c r="E3" s="59" t="s">
        <v>93</v>
      </c>
      <c r="F3" s="39" t="s">
        <v>93</v>
      </c>
      <c r="G3" s="39" t="s">
        <v>93</v>
      </c>
      <c r="I3" s="73" t="s">
        <v>85</v>
      </c>
      <c r="J3" s="3">
        <f>AVERAGE(D3:D14)</f>
        <v>8.5833333333333339</v>
      </c>
      <c r="K3" s="3">
        <f>AVERAGE(F3:F14)</f>
        <v>74.533333333333331</v>
      </c>
      <c r="L3" s="1">
        <f>AVERAGE(G3:G14)</f>
        <v>5.0500000000000003E-2</v>
      </c>
      <c r="N3" s="1" t="s">
        <v>14</v>
      </c>
      <c r="O3" s="1" t="s">
        <v>33</v>
      </c>
      <c r="P3" s="2">
        <v>0.43055555555555558</v>
      </c>
      <c r="Q3" s="3">
        <v>20.6</v>
      </c>
      <c r="R3" s="38">
        <f>Q3*9/5+32</f>
        <v>69.08</v>
      </c>
      <c r="S3" s="37">
        <v>122.3</v>
      </c>
      <c r="T3" s="17">
        <v>0.127</v>
      </c>
      <c r="U3" s="62" t="s">
        <v>95</v>
      </c>
      <c r="V3" s="73" t="s">
        <v>85</v>
      </c>
      <c r="W3" s="3">
        <f>AVERAGE(Q3:Q14)</f>
        <v>10.181818181818183</v>
      </c>
      <c r="X3" s="3">
        <f>AVERAGE(S3:S14)</f>
        <v>123.38181818181819</v>
      </c>
      <c r="Y3" s="36">
        <f>AVERAGE(T3:T14)</f>
        <v>0.10199999999999999</v>
      </c>
      <c r="AA3" s="1" t="s">
        <v>14</v>
      </c>
      <c r="AB3" s="1" t="s">
        <v>28</v>
      </c>
      <c r="AC3" s="2">
        <v>0.53125</v>
      </c>
      <c r="AD3" s="3">
        <v>24.3</v>
      </c>
      <c r="AE3" s="38">
        <f>AD3*9/5+32</f>
        <v>75.740000000000009</v>
      </c>
      <c r="AF3" s="57">
        <v>2419.1999999999998</v>
      </c>
      <c r="AG3" s="17">
        <v>0.156</v>
      </c>
      <c r="AH3" s="62" t="s">
        <v>95</v>
      </c>
      <c r="AI3" s="73" t="s">
        <v>85</v>
      </c>
      <c r="AJ3" s="3">
        <f>AVERAGE(AD3:AD14)</f>
        <v>12.424999999999997</v>
      </c>
      <c r="AK3" s="3">
        <f>AVERAGE(AF3:AF14)</f>
        <v>672.9083333333333</v>
      </c>
      <c r="AL3" s="36">
        <f>AVERAGE(AG3:AG14)</f>
        <v>0.15433333333333335</v>
      </c>
      <c r="AN3" s="1" t="s">
        <v>14</v>
      </c>
      <c r="AO3" s="1" t="s">
        <v>23</v>
      </c>
      <c r="AP3" s="2">
        <v>0.55208333333333337</v>
      </c>
      <c r="AQ3" s="1">
        <v>29.2</v>
      </c>
      <c r="AR3" s="38">
        <f>AQ3*9/5+32</f>
        <v>84.56</v>
      </c>
      <c r="AS3" s="38">
        <v>101.7</v>
      </c>
      <c r="AT3" s="17">
        <v>0.19500000000000001</v>
      </c>
      <c r="AU3" s="62" t="s">
        <v>95</v>
      </c>
      <c r="AV3" s="73" t="s">
        <v>85</v>
      </c>
      <c r="AW3" s="3">
        <f>AVERAGE(AQ3:AQ14)</f>
        <v>13.018181818181819</v>
      </c>
      <c r="AX3" s="3">
        <f>AVERAGE(AS3:AS14)</f>
        <v>301.78181818181815</v>
      </c>
      <c r="AY3" s="36">
        <f>AVERAGE(AT3:AT14)</f>
        <v>0.17449999999999999</v>
      </c>
    </row>
    <row r="4" spans="1:51" x14ac:dyDescent="0.25">
      <c r="A4" s="1" t="s">
        <v>15</v>
      </c>
      <c r="B4" s="1" t="s">
        <v>10</v>
      </c>
      <c r="C4" s="33" t="s">
        <v>93</v>
      </c>
      <c r="D4" s="34" t="s">
        <v>93</v>
      </c>
      <c r="E4" s="59" t="s">
        <v>93</v>
      </c>
      <c r="F4" s="59" t="s">
        <v>93</v>
      </c>
      <c r="G4" s="39" t="s">
        <v>93</v>
      </c>
      <c r="I4" s="73" t="s">
        <v>86</v>
      </c>
      <c r="J4" s="3">
        <f>MAX(D3:D14)</f>
        <v>16.2</v>
      </c>
      <c r="K4" s="3">
        <f>MAX(F3:F14)</f>
        <v>365.4</v>
      </c>
      <c r="L4" s="1">
        <f>MAX(G3:G14)</f>
        <v>5.5E-2</v>
      </c>
      <c r="N4" s="1" t="s">
        <v>15</v>
      </c>
      <c r="O4" s="1" t="s">
        <v>33</v>
      </c>
      <c r="P4" s="2">
        <v>0.44444444444444442</v>
      </c>
      <c r="Q4" s="1">
        <v>20.8</v>
      </c>
      <c r="R4" s="38">
        <f t="shared" ref="R4:R14" si="0">Q4*9/5+32</f>
        <v>69.44</v>
      </c>
      <c r="S4" s="57">
        <v>648.79999999999995</v>
      </c>
      <c r="T4" s="39" t="s">
        <v>93</v>
      </c>
      <c r="V4" s="73" t="s">
        <v>86</v>
      </c>
      <c r="W4" s="3">
        <f>MAX(Q3:Q14)</f>
        <v>20.8</v>
      </c>
      <c r="X4" s="3">
        <f>MAX(S3:S14)</f>
        <v>648.79999999999995</v>
      </c>
      <c r="Y4" s="1">
        <f>MAX(T3:T14)</f>
        <v>0.127</v>
      </c>
      <c r="AA4" s="1" t="s">
        <v>15</v>
      </c>
      <c r="AB4" s="1" t="s">
        <v>28</v>
      </c>
      <c r="AC4" s="2">
        <v>0.5625</v>
      </c>
      <c r="AD4" s="3">
        <v>22</v>
      </c>
      <c r="AE4" s="38">
        <f t="shared" ref="AE4:AE14" si="1">AD4*9/5+32</f>
        <v>71.599999999999994</v>
      </c>
      <c r="AF4" s="17">
        <v>461.1</v>
      </c>
      <c r="AG4" s="39" t="s">
        <v>93</v>
      </c>
      <c r="AI4" s="73" t="s">
        <v>86</v>
      </c>
      <c r="AJ4" s="3">
        <f>MAX(AD3:AD14)</f>
        <v>24.3</v>
      </c>
      <c r="AK4" s="3">
        <f>MAX(AF3:AF14)</f>
        <v>2419.1999999999998</v>
      </c>
      <c r="AL4" s="1">
        <f>MAX(AG3:AG14)</f>
        <v>0.18099999999999999</v>
      </c>
      <c r="AN4" s="1" t="s">
        <v>15</v>
      </c>
      <c r="AO4" s="1" t="s">
        <v>23</v>
      </c>
      <c r="AP4" s="2">
        <v>0.59027777777777779</v>
      </c>
      <c r="AQ4" s="1">
        <v>23.5</v>
      </c>
      <c r="AR4" s="38">
        <f t="shared" ref="AR4:AR13" si="2">AQ4*9/5+32</f>
        <v>74.3</v>
      </c>
      <c r="AS4" s="37">
        <v>249.5</v>
      </c>
      <c r="AT4" s="39" t="s">
        <v>93</v>
      </c>
      <c r="AU4" s="62"/>
      <c r="AV4" s="73" t="s">
        <v>86</v>
      </c>
      <c r="AW4" s="3">
        <f>MAX(AQ3:AQ14)</f>
        <v>29.2</v>
      </c>
      <c r="AX4" s="3">
        <f>MAX(AS3:AS14)</f>
        <v>1732.9</v>
      </c>
      <c r="AY4" s="1">
        <f>MAX(AT3:AT14)</f>
        <v>0.19500000000000001</v>
      </c>
    </row>
    <row r="5" spans="1:51" x14ac:dyDescent="0.25">
      <c r="A5" s="1" t="s">
        <v>16</v>
      </c>
      <c r="B5" s="1" t="s">
        <v>10</v>
      </c>
      <c r="C5" s="33" t="s">
        <v>93</v>
      </c>
      <c r="D5" s="34" t="s">
        <v>93</v>
      </c>
      <c r="E5" s="59" t="s">
        <v>93</v>
      </c>
      <c r="F5" s="59" t="s">
        <v>93</v>
      </c>
      <c r="G5" s="39" t="s">
        <v>93</v>
      </c>
      <c r="I5" s="73" t="s">
        <v>87</v>
      </c>
      <c r="J5" s="3">
        <f>MIN(D3:D14)</f>
        <v>3.5</v>
      </c>
      <c r="K5" s="3">
        <f>MIN(F3:F14)</f>
        <v>4</v>
      </c>
      <c r="L5" s="1">
        <f>MIN(G3:G14)</f>
        <v>4.5999999999999999E-2</v>
      </c>
      <c r="N5" s="1" t="s">
        <v>16</v>
      </c>
      <c r="O5" s="1" t="s">
        <v>33</v>
      </c>
      <c r="P5" s="50">
        <v>0.46527777777777773</v>
      </c>
      <c r="Q5" s="6">
        <v>16.600000000000001</v>
      </c>
      <c r="R5" s="48">
        <f t="shared" si="0"/>
        <v>61.88</v>
      </c>
      <c r="S5" s="6">
        <v>248.1</v>
      </c>
      <c r="T5" s="39" t="s">
        <v>93</v>
      </c>
      <c r="V5" s="73" t="s">
        <v>87</v>
      </c>
      <c r="W5" s="3">
        <f>MIN(Q3:Q14)</f>
        <v>3</v>
      </c>
      <c r="X5" s="3">
        <f>MIN(S3:S14)</f>
        <v>25.3</v>
      </c>
      <c r="Y5" s="1">
        <f>MIN(T3:T14)</f>
        <v>7.2999999999999995E-2</v>
      </c>
      <c r="AA5" s="1" t="s">
        <v>16</v>
      </c>
      <c r="AB5" s="1" t="s">
        <v>28</v>
      </c>
      <c r="AC5" s="2">
        <v>0.59375</v>
      </c>
      <c r="AD5" s="1">
        <v>18.8</v>
      </c>
      <c r="AE5" s="38">
        <f t="shared" si="1"/>
        <v>65.84</v>
      </c>
      <c r="AF5" s="17">
        <v>1046.2</v>
      </c>
      <c r="AG5" s="39" t="s">
        <v>93</v>
      </c>
      <c r="AI5" s="73" t="s">
        <v>87</v>
      </c>
      <c r="AJ5" s="3">
        <f>MIN(AD3:AD14)</f>
        <v>4.7</v>
      </c>
      <c r="AK5" s="3">
        <f>MIN(AF3:AF14)</f>
        <v>24.3</v>
      </c>
      <c r="AL5" s="1">
        <f>MIN(AG3:AG14)</f>
        <v>0.126</v>
      </c>
      <c r="AN5" s="1" t="s">
        <v>16</v>
      </c>
      <c r="AO5" s="1" t="s">
        <v>23</v>
      </c>
      <c r="AP5" s="2">
        <v>0.62152777777777779</v>
      </c>
      <c r="AQ5" s="3">
        <v>20.100000000000001</v>
      </c>
      <c r="AR5" s="38">
        <f t="shared" si="2"/>
        <v>68.180000000000007</v>
      </c>
      <c r="AS5" s="45">
        <v>461.1</v>
      </c>
      <c r="AT5" s="39" t="s">
        <v>93</v>
      </c>
      <c r="AV5" s="73" t="s">
        <v>87</v>
      </c>
      <c r="AW5" s="3">
        <f>MIN(AQ3:AQ14)</f>
        <v>4.9000000000000004</v>
      </c>
      <c r="AX5" s="3">
        <f>MIN(AS3:AS14)</f>
        <v>29.2</v>
      </c>
      <c r="AY5" s="1">
        <f>MIN(AT3:AT14)</f>
        <v>0.154</v>
      </c>
    </row>
    <row r="6" spans="1:51" x14ac:dyDescent="0.25">
      <c r="A6" s="1" t="s">
        <v>17</v>
      </c>
      <c r="B6" s="1" t="s">
        <v>10</v>
      </c>
      <c r="C6" s="33" t="s">
        <v>93</v>
      </c>
      <c r="D6" s="34" t="s">
        <v>93</v>
      </c>
      <c r="E6" s="59" t="s">
        <v>93</v>
      </c>
      <c r="F6" s="59" t="s">
        <v>93</v>
      </c>
      <c r="G6" s="39" t="s">
        <v>93</v>
      </c>
      <c r="I6" s="73" t="s">
        <v>88</v>
      </c>
      <c r="J6" s="3">
        <f>MEDIAN(D3:D14)</f>
        <v>5.95</v>
      </c>
      <c r="K6" s="3">
        <f>MEDIAN(F3:F14)</f>
        <v>12.2</v>
      </c>
      <c r="L6" s="1">
        <f>MEDIAN(G3:G14)</f>
        <v>5.0500000000000003E-2</v>
      </c>
      <c r="N6" s="1" t="s">
        <v>17</v>
      </c>
      <c r="O6" s="1" t="s">
        <v>33</v>
      </c>
      <c r="P6" s="33" t="s">
        <v>93</v>
      </c>
      <c r="Q6" s="34" t="s">
        <v>93</v>
      </c>
      <c r="R6" s="59" t="s">
        <v>93</v>
      </c>
      <c r="S6" s="59" t="s">
        <v>93</v>
      </c>
      <c r="T6" s="39" t="s">
        <v>93</v>
      </c>
      <c r="V6" s="73" t="s">
        <v>88</v>
      </c>
      <c r="W6" s="3">
        <f>MEDIAN(Q3:Q14)</f>
        <v>6</v>
      </c>
      <c r="X6" s="3">
        <f>MEDIAN(S3:S14)</f>
        <v>46.4</v>
      </c>
      <c r="Y6" s="36">
        <f>MEDIAN(T3:T14)</f>
        <v>0.106</v>
      </c>
      <c r="AA6" s="1" t="s">
        <v>17</v>
      </c>
      <c r="AB6" s="1" t="s">
        <v>28</v>
      </c>
      <c r="AC6" s="2">
        <v>0.58680555555555558</v>
      </c>
      <c r="AD6" s="3">
        <v>13.8</v>
      </c>
      <c r="AE6" s="38">
        <f t="shared" si="1"/>
        <v>56.84</v>
      </c>
      <c r="AF6" s="57">
        <v>488.4</v>
      </c>
      <c r="AG6" s="39" t="s">
        <v>93</v>
      </c>
      <c r="AI6" s="73" t="s">
        <v>88</v>
      </c>
      <c r="AJ6" s="3">
        <f>MEDIAN(AD3:AD14)</f>
        <v>10.600000000000001</v>
      </c>
      <c r="AK6" s="3">
        <f>MEDIAN(AF3:AF14)</f>
        <v>376</v>
      </c>
      <c r="AL6" s="1">
        <f>MEDIAN(AG3:AG14)</f>
        <v>0.156</v>
      </c>
      <c r="AN6" s="1" t="s">
        <v>17</v>
      </c>
      <c r="AO6" s="1" t="s">
        <v>23</v>
      </c>
      <c r="AP6" s="2">
        <v>0.61111111111111105</v>
      </c>
      <c r="AQ6" s="3">
        <v>15</v>
      </c>
      <c r="AR6" s="38">
        <f t="shared" si="2"/>
        <v>59</v>
      </c>
      <c r="AS6" s="57">
        <v>1732.9</v>
      </c>
      <c r="AT6" s="39" t="s">
        <v>93</v>
      </c>
      <c r="AU6" s="19"/>
      <c r="AV6" s="73" t="s">
        <v>88</v>
      </c>
      <c r="AW6" s="3">
        <f>MEDIAN(AQ3:AQ14)</f>
        <v>8.3000000000000007</v>
      </c>
      <c r="AX6" s="3">
        <f>MEDIAN(AS3:AS14)</f>
        <v>101.7</v>
      </c>
      <c r="AY6" s="1">
        <f>MEDIAN(AT3:AT14)</f>
        <v>0.17449999999999999</v>
      </c>
    </row>
    <row r="7" spans="1:51" x14ac:dyDescent="0.25">
      <c r="A7" s="1" t="s">
        <v>71</v>
      </c>
      <c r="B7" s="1" t="s">
        <v>10</v>
      </c>
      <c r="C7" s="74" t="s">
        <v>93</v>
      </c>
      <c r="D7" s="59" t="s">
        <v>93</v>
      </c>
      <c r="E7" s="59" t="s">
        <v>93</v>
      </c>
      <c r="F7" s="59" t="s">
        <v>93</v>
      </c>
      <c r="G7" s="39" t="s">
        <v>93</v>
      </c>
      <c r="I7" s="73" t="s">
        <v>89</v>
      </c>
      <c r="J7" s="3">
        <f>J4-J5</f>
        <v>12.7</v>
      </c>
      <c r="K7" s="3">
        <f>K4-K5</f>
        <v>361.4</v>
      </c>
      <c r="L7" s="1">
        <f>L4-L5</f>
        <v>9.0000000000000011E-3</v>
      </c>
      <c r="N7" s="1" t="s">
        <v>71</v>
      </c>
      <c r="O7" s="1" t="s">
        <v>33</v>
      </c>
      <c r="P7" s="42">
        <v>0.4826388888888889</v>
      </c>
      <c r="Q7" s="40">
        <v>4.5999999999999996</v>
      </c>
      <c r="R7" s="48">
        <f t="shared" si="0"/>
        <v>40.28</v>
      </c>
      <c r="S7" s="6">
        <v>46.4</v>
      </c>
      <c r="T7" s="35" t="s">
        <v>93</v>
      </c>
      <c r="V7" s="73" t="s">
        <v>89</v>
      </c>
      <c r="W7" s="3">
        <f>W4-W5</f>
        <v>17.8</v>
      </c>
      <c r="X7" s="3">
        <f>X4-X5</f>
        <v>623.5</v>
      </c>
      <c r="Y7" s="1">
        <f>Y4-Y5</f>
        <v>5.4000000000000006E-2</v>
      </c>
      <c r="AA7" s="1" t="s">
        <v>71</v>
      </c>
      <c r="AB7" s="1" t="s">
        <v>28</v>
      </c>
      <c r="AC7" s="42">
        <v>0.59722222222222221</v>
      </c>
      <c r="AD7" s="40">
        <v>5.6</v>
      </c>
      <c r="AE7" s="38">
        <f t="shared" si="1"/>
        <v>42.08</v>
      </c>
      <c r="AF7" s="6">
        <v>139.6</v>
      </c>
      <c r="AG7" s="35" t="s">
        <v>93</v>
      </c>
      <c r="AI7" s="73" t="s">
        <v>89</v>
      </c>
      <c r="AJ7" s="3">
        <f>AJ4-AJ5</f>
        <v>19.600000000000001</v>
      </c>
      <c r="AK7" s="3">
        <f>AK4-AK5</f>
        <v>2394.8999999999996</v>
      </c>
      <c r="AL7" s="1">
        <f>AL4-AL5</f>
        <v>5.4999999999999993E-2</v>
      </c>
      <c r="AN7" s="1" t="s">
        <v>71</v>
      </c>
      <c r="AO7" s="1" t="s">
        <v>23</v>
      </c>
      <c r="AP7" s="42">
        <v>0.625</v>
      </c>
      <c r="AQ7" s="40">
        <v>5.9</v>
      </c>
      <c r="AR7" s="38">
        <f t="shared" si="2"/>
        <v>42.620000000000005</v>
      </c>
      <c r="AS7" s="6">
        <v>107.6</v>
      </c>
      <c r="AT7" s="35" t="s">
        <v>93</v>
      </c>
      <c r="AU7" s="5"/>
      <c r="AV7" s="73" t="s">
        <v>89</v>
      </c>
      <c r="AW7" s="3">
        <f>AW4-AW5</f>
        <v>24.299999999999997</v>
      </c>
      <c r="AX7" s="3">
        <f>AX4-AX5</f>
        <v>1703.7</v>
      </c>
      <c r="AY7" s="1">
        <f>AY4-AY5</f>
        <v>4.1000000000000009E-2</v>
      </c>
    </row>
    <row r="8" spans="1:51" x14ac:dyDescent="0.25">
      <c r="A8" s="1" t="s">
        <v>72</v>
      </c>
      <c r="B8" s="1" t="s">
        <v>10</v>
      </c>
      <c r="C8" s="74" t="s">
        <v>93</v>
      </c>
      <c r="D8" s="59" t="s">
        <v>93</v>
      </c>
      <c r="E8" s="59" t="s">
        <v>93</v>
      </c>
      <c r="F8" s="59" t="s">
        <v>93</v>
      </c>
      <c r="G8" s="39" t="s">
        <v>93</v>
      </c>
      <c r="N8" s="1" t="s">
        <v>72</v>
      </c>
      <c r="O8" s="1" t="s">
        <v>33</v>
      </c>
      <c r="P8" s="42">
        <v>0.47569444444444442</v>
      </c>
      <c r="Q8" s="31">
        <v>5.0999999999999996</v>
      </c>
      <c r="R8" s="48">
        <f t="shared" si="0"/>
        <v>41.18</v>
      </c>
      <c r="S8" s="6">
        <v>27.8</v>
      </c>
      <c r="T8" s="35" t="s">
        <v>93</v>
      </c>
      <c r="AA8" s="1" t="s">
        <v>72</v>
      </c>
      <c r="AB8" s="1" t="s">
        <v>28</v>
      </c>
      <c r="AC8" s="42">
        <v>0.57986111111111105</v>
      </c>
      <c r="AD8" s="31">
        <v>5.9</v>
      </c>
      <c r="AE8" s="38">
        <f t="shared" si="1"/>
        <v>42.620000000000005</v>
      </c>
      <c r="AF8" s="6">
        <v>290.89999999999998</v>
      </c>
      <c r="AG8" s="35" t="s">
        <v>93</v>
      </c>
      <c r="AN8" s="1" t="s">
        <v>72</v>
      </c>
      <c r="AO8" s="1" t="s">
        <v>23</v>
      </c>
      <c r="AP8" s="42">
        <v>0.61111111111111105</v>
      </c>
      <c r="AQ8" s="40">
        <v>6.3</v>
      </c>
      <c r="AR8" s="38">
        <f t="shared" si="2"/>
        <v>43.34</v>
      </c>
      <c r="AS8" s="48">
        <v>88.4</v>
      </c>
      <c r="AT8" s="35" t="s">
        <v>93</v>
      </c>
      <c r="AU8" s="5"/>
    </row>
    <row r="9" spans="1:51" x14ac:dyDescent="0.25">
      <c r="A9" s="1" t="s">
        <v>73</v>
      </c>
      <c r="B9" s="1" t="s">
        <v>10</v>
      </c>
      <c r="C9" s="42">
        <v>0.55208333333333337</v>
      </c>
      <c r="D9" s="40">
        <v>3.9</v>
      </c>
      <c r="E9" s="48">
        <f>D9*9/5+32</f>
        <v>39.020000000000003</v>
      </c>
      <c r="F9" s="6">
        <v>6.3</v>
      </c>
      <c r="G9" s="35" t="s">
        <v>93</v>
      </c>
      <c r="N9" s="1" t="s">
        <v>73</v>
      </c>
      <c r="O9" s="1" t="s">
        <v>33</v>
      </c>
      <c r="P9" s="42">
        <v>0.47569444444444442</v>
      </c>
      <c r="Q9" s="40">
        <v>3</v>
      </c>
      <c r="R9" s="38">
        <f t="shared" si="0"/>
        <v>37.4</v>
      </c>
      <c r="S9" s="6">
        <v>37.9</v>
      </c>
      <c r="T9" s="35" t="s">
        <v>93</v>
      </c>
      <c r="AA9" s="1" t="s">
        <v>73</v>
      </c>
      <c r="AB9" s="1" t="s">
        <v>28</v>
      </c>
      <c r="AC9" s="42">
        <v>0.57291666666666663</v>
      </c>
      <c r="AD9" s="40">
        <v>4.7</v>
      </c>
      <c r="AE9" s="38">
        <f t="shared" si="1"/>
        <v>40.46</v>
      </c>
      <c r="AF9" s="48">
        <v>69.7</v>
      </c>
      <c r="AG9" s="35" t="s">
        <v>93</v>
      </c>
      <c r="AN9" s="1" t="s">
        <v>73</v>
      </c>
      <c r="AO9" s="1" t="s">
        <v>23</v>
      </c>
      <c r="AP9" s="42">
        <v>0.61458333333333337</v>
      </c>
      <c r="AQ9" s="31">
        <v>5.3</v>
      </c>
      <c r="AR9" s="38">
        <f t="shared" si="2"/>
        <v>41.54</v>
      </c>
      <c r="AS9" s="48">
        <v>71.7</v>
      </c>
      <c r="AT9" s="35" t="s">
        <v>93</v>
      </c>
      <c r="AU9" s="5"/>
    </row>
    <row r="10" spans="1:51" x14ac:dyDescent="0.25">
      <c r="A10" s="1" t="s">
        <v>74</v>
      </c>
      <c r="B10" s="1" t="s">
        <v>10</v>
      </c>
      <c r="C10" s="42">
        <v>0.54513888888888895</v>
      </c>
      <c r="D10" s="40">
        <v>3.5</v>
      </c>
      <c r="E10" s="48">
        <f t="shared" ref="E10:E14" si="3">D10*9/5+32</f>
        <v>38.299999999999997</v>
      </c>
      <c r="F10" s="48">
        <v>4</v>
      </c>
      <c r="G10" s="35" t="s">
        <v>93</v>
      </c>
      <c r="N10" s="1" t="s">
        <v>74</v>
      </c>
      <c r="O10" s="1" t="s">
        <v>33</v>
      </c>
      <c r="P10" s="42">
        <v>0.47222222222222227</v>
      </c>
      <c r="Q10" s="31">
        <v>3.1</v>
      </c>
      <c r="R10" s="38">
        <f t="shared" si="0"/>
        <v>37.58</v>
      </c>
      <c r="S10" s="6">
        <v>25.3</v>
      </c>
      <c r="T10" s="35" t="s">
        <v>93</v>
      </c>
      <c r="AA10" s="1" t="s">
        <v>74</v>
      </c>
      <c r="AB10" s="1" t="s">
        <v>28</v>
      </c>
      <c r="AC10" s="42">
        <v>0.56944444444444442</v>
      </c>
      <c r="AD10" s="40">
        <v>4.8</v>
      </c>
      <c r="AE10" s="38">
        <f t="shared" si="1"/>
        <v>40.64</v>
      </c>
      <c r="AF10" s="6">
        <v>24.3</v>
      </c>
      <c r="AG10" s="35" t="s">
        <v>93</v>
      </c>
      <c r="AN10" s="1" t="s">
        <v>74</v>
      </c>
      <c r="AO10" s="1" t="s">
        <v>23</v>
      </c>
      <c r="AP10" s="42">
        <v>0.60069444444444442</v>
      </c>
      <c r="AQ10" s="40">
        <v>4.9000000000000004</v>
      </c>
      <c r="AR10" s="38">
        <f t="shared" si="2"/>
        <v>40.82</v>
      </c>
      <c r="AS10" s="6">
        <v>29.2</v>
      </c>
      <c r="AT10" s="35" t="s">
        <v>93</v>
      </c>
      <c r="AU10" s="5"/>
    </row>
    <row r="11" spans="1:51" x14ac:dyDescent="0.25">
      <c r="A11" s="1" t="s">
        <v>75</v>
      </c>
      <c r="B11" s="1" t="s">
        <v>10</v>
      </c>
      <c r="C11" s="42">
        <v>0.54166666666666663</v>
      </c>
      <c r="D11" s="40">
        <v>5.5</v>
      </c>
      <c r="E11" s="48">
        <f t="shared" si="3"/>
        <v>41.9</v>
      </c>
      <c r="F11" s="40">
        <v>8.4</v>
      </c>
      <c r="G11" s="35" t="s">
        <v>93</v>
      </c>
      <c r="N11" s="1" t="s">
        <v>75</v>
      </c>
      <c r="O11" s="1" t="s">
        <v>33</v>
      </c>
      <c r="P11" s="42">
        <v>0.47916666666666669</v>
      </c>
      <c r="Q11" s="31">
        <v>4.9000000000000004</v>
      </c>
      <c r="R11" s="38">
        <f t="shared" si="0"/>
        <v>40.82</v>
      </c>
      <c r="S11" s="40">
        <v>25.9</v>
      </c>
      <c r="T11" s="35" t="s">
        <v>93</v>
      </c>
      <c r="AA11" s="1" t="s">
        <v>75</v>
      </c>
      <c r="AB11" s="1" t="s">
        <v>28</v>
      </c>
      <c r="AC11" s="42">
        <v>0.56944444444444442</v>
      </c>
      <c r="AD11" s="40">
        <v>7.1</v>
      </c>
      <c r="AE11" s="38">
        <f t="shared" si="1"/>
        <v>44.78</v>
      </c>
      <c r="AF11" s="31">
        <v>72.3</v>
      </c>
      <c r="AG11" s="35" t="s">
        <v>93</v>
      </c>
      <c r="AN11" s="1" t="s">
        <v>75</v>
      </c>
      <c r="AO11" s="1" t="s">
        <v>23</v>
      </c>
      <c r="AP11" s="42">
        <v>0.60069444444444442</v>
      </c>
      <c r="AQ11" s="40">
        <v>7.7</v>
      </c>
      <c r="AR11" s="38">
        <f t="shared" si="2"/>
        <v>45.86</v>
      </c>
      <c r="AS11" s="40">
        <v>82</v>
      </c>
      <c r="AT11" s="35" t="s">
        <v>93</v>
      </c>
      <c r="AU11" s="5"/>
    </row>
    <row r="12" spans="1:51" x14ac:dyDescent="0.25">
      <c r="A12" s="1" t="s">
        <v>76</v>
      </c>
      <c r="B12" s="1" t="s">
        <v>10</v>
      </c>
      <c r="C12" s="42">
        <v>0.52430555555555558</v>
      </c>
      <c r="D12" s="40">
        <v>6.4</v>
      </c>
      <c r="E12" s="48">
        <f t="shared" si="3"/>
        <v>43.519999999999996</v>
      </c>
      <c r="F12" s="40">
        <v>16</v>
      </c>
      <c r="G12" s="35" t="s">
        <v>93</v>
      </c>
      <c r="N12" s="1" t="s">
        <v>76</v>
      </c>
      <c r="O12" s="1" t="s">
        <v>33</v>
      </c>
      <c r="P12" s="42">
        <v>0.45833333333333331</v>
      </c>
      <c r="Q12" s="40">
        <v>6</v>
      </c>
      <c r="R12" s="48">
        <f t="shared" si="0"/>
        <v>42.8</v>
      </c>
      <c r="S12" s="40">
        <v>29.8</v>
      </c>
      <c r="T12" s="35" t="s">
        <v>93</v>
      </c>
      <c r="AA12" s="1" t="s">
        <v>76</v>
      </c>
      <c r="AB12" s="1" t="s">
        <v>28</v>
      </c>
      <c r="AC12" s="42">
        <v>0.55208333333333337</v>
      </c>
      <c r="AD12" s="40">
        <v>7.4</v>
      </c>
      <c r="AE12" s="38">
        <f t="shared" si="1"/>
        <v>45.32</v>
      </c>
      <c r="AF12" s="6">
        <v>30.9</v>
      </c>
      <c r="AG12" s="35" t="s">
        <v>93</v>
      </c>
      <c r="AN12" s="1" t="s">
        <v>76</v>
      </c>
      <c r="AO12" s="1" t="s">
        <v>23</v>
      </c>
      <c r="AP12" s="42">
        <v>0.60416666666666663</v>
      </c>
      <c r="AQ12" s="40">
        <v>8.3000000000000007</v>
      </c>
      <c r="AR12" s="38">
        <f t="shared" si="2"/>
        <v>46.94</v>
      </c>
      <c r="AS12" s="31">
        <v>30.1</v>
      </c>
      <c r="AT12" s="35" t="s">
        <v>93</v>
      </c>
      <c r="AU12" s="5"/>
    </row>
    <row r="13" spans="1:51" x14ac:dyDescent="0.25">
      <c r="A13" s="1" t="s">
        <v>9</v>
      </c>
      <c r="B13" s="1" t="s">
        <v>10</v>
      </c>
      <c r="C13" s="42">
        <v>0.57291666666666663</v>
      </c>
      <c r="D13" s="40">
        <v>16</v>
      </c>
      <c r="E13" s="48">
        <f t="shared" si="3"/>
        <v>60.8</v>
      </c>
      <c r="F13" s="40">
        <v>47.1</v>
      </c>
      <c r="G13" s="6">
        <v>5.5E-2</v>
      </c>
      <c r="N13" s="1" t="s">
        <v>9</v>
      </c>
      <c r="O13" s="1" t="s">
        <v>33</v>
      </c>
      <c r="P13" s="42">
        <v>0.4861111111111111</v>
      </c>
      <c r="Q13" s="31">
        <v>12.4</v>
      </c>
      <c r="R13" s="38">
        <f t="shared" si="0"/>
        <v>54.32</v>
      </c>
      <c r="S13" s="40">
        <v>56.5</v>
      </c>
      <c r="T13" s="6">
        <v>7.2999999999999995E-2</v>
      </c>
      <c r="AA13" s="1" t="s">
        <v>9</v>
      </c>
      <c r="AB13" s="1" t="s">
        <v>28</v>
      </c>
      <c r="AC13" s="50">
        <v>0.59722222222222221</v>
      </c>
      <c r="AD13" s="48">
        <v>16</v>
      </c>
      <c r="AE13" s="48">
        <f t="shared" si="1"/>
        <v>60.8</v>
      </c>
      <c r="AF13" s="41">
        <v>613.1</v>
      </c>
      <c r="AG13" s="41">
        <v>0.126</v>
      </c>
      <c r="AN13" s="1" t="s">
        <v>9</v>
      </c>
      <c r="AO13" s="1" t="s">
        <v>23</v>
      </c>
      <c r="AP13" s="42">
        <v>0.62152777777777779</v>
      </c>
      <c r="AQ13" s="40">
        <v>17</v>
      </c>
      <c r="AR13" s="38">
        <f t="shared" si="2"/>
        <v>62.6</v>
      </c>
      <c r="AS13" s="6">
        <v>365.4</v>
      </c>
      <c r="AT13" s="41">
        <v>0.154</v>
      </c>
      <c r="AU13" s="19"/>
    </row>
    <row r="14" spans="1:51" x14ac:dyDescent="0.25">
      <c r="A14" s="1" t="s">
        <v>13</v>
      </c>
      <c r="B14" s="1" t="s">
        <v>10</v>
      </c>
      <c r="C14" s="42">
        <v>0.57986111111111105</v>
      </c>
      <c r="D14" s="40">
        <v>16.2</v>
      </c>
      <c r="E14" s="48">
        <f t="shared" si="3"/>
        <v>61.16</v>
      </c>
      <c r="F14" s="40">
        <v>365.4</v>
      </c>
      <c r="G14" s="6">
        <v>4.5999999999999999E-2</v>
      </c>
      <c r="N14" s="1" t="s">
        <v>13</v>
      </c>
      <c r="O14" s="1" t="s">
        <v>33</v>
      </c>
      <c r="P14" s="42">
        <v>0.4861111111111111</v>
      </c>
      <c r="Q14" s="31">
        <v>14.9</v>
      </c>
      <c r="R14" s="38">
        <f t="shared" si="0"/>
        <v>58.82</v>
      </c>
      <c r="S14" s="48">
        <v>88.4</v>
      </c>
      <c r="T14" s="41">
        <v>0.106</v>
      </c>
      <c r="AA14" s="1" t="s">
        <v>13</v>
      </c>
      <c r="AB14" s="1" t="s">
        <v>28</v>
      </c>
      <c r="AC14" s="42">
        <v>0.60416666666666663</v>
      </c>
      <c r="AD14" s="40">
        <v>18.7</v>
      </c>
      <c r="AE14" s="38">
        <f t="shared" si="1"/>
        <v>65.66</v>
      </c>
      <c r="AF14" s="97">
        <v>2419.1999999999998</v>
      </c>
      <c r="AG14" s="41">
        <v>0.18099999999999999</v>
      </c>
      <c r="AN14" s="1" t="s">
        <v>13</v>
      </c>
      <c r="AO14" s="1" t="s">
        <v>23</v>
      </c>
      <c r="AP14" s="74" t="s">
        <v>93</v>
      </c>
      <c r="AQ14" s="59" t="s">
        <v>93</v>
      </c>
      <c r="AR14" s="59" t="s">
        <v>93</v>
      </c>
      <c r="AS14" s="39" t="s">
        <v>93</v>
      </c>
      <c r="AT14" s="39" t="s">
        <v>93</v>
      </c>
      <c r="AU14" s="19"/>
    </row>
    <row r="15" spans="1:51" x14ac:dyDescent="0.25">
      <c r="E15" s="82"/>
      <c r="R15" s="82"/>
      <c r="AE15" s="82"/>
      <c r="AR15" s="82"/>
    </row>
    <row r="16" spans="1:51" x14ac:dyDescent="0.25">
      <c r="A16" s="44" t="s">
        <v>1</v>
      </c>
      <c r="B16" s="44" t="s">
        <v>2</v>
      </c>
      <c r="C16" s="44" t="s">
        <v>3</v>
      </c>
      <c r="D16" s="44" t="s">
        <v>4</v>
      </c>
      <c r="E16" s="81" t="s">
        <v>92</v>
      </c>
      <c r="F16" s="44" t="s">
        <v>5</v>
      </c>
      <c r="G16" s="44" t="s">
        <v>6</v>
      </c>
      <c r="I16" s="44" t="s">
        <v>18</v>
      </c>
      <c r="J16" s="44" t="s">
        <v>4</v>
      </c>
      <c r="K16" s="44" t="s">
        <v>5</v>
      </c>
      <c r="L16" s="44" t="s">
        <v>6</v>
      </c>
      <c r="N16" s="44" t="s">
        <v>1</v>
      </c>
      <c r="O16" s="44" t="s">
        <v>2</v>
      </c>
      <c r="P16" s="44" t="s">
        <v>3</v>
      </c>
      <c r="Q16" s="44" t="s">
        <v>4</v>
      </c>
      <c r="R16" s="81" t="s">
        <v>92</v>
      </c>
      <c r="S16" s="44" t="s">
        <v>5</v>
      </c>
      <c r="T16" s="44" t="s">
        <v>6</v>
      </c>
      <c r="V16" s="44" t="s">
        <v>36</v>
      </c>
      <c r="W16" s="44" t="s">
        <v>4</v>
      </c>
      <c r="X16" s="44" t="s">
        <v>5</v>
      </c>
      <c r="Y16" s="44" t="s">
        <v>6</v>
      </c>
      <c r="AA16" s="44" t="s">
        <v>1</v>
      </c>
      <c r="AB16" s="44" t="s">
        <v>2</v>
      </c>
      <c r="AC16" s="44" t="s">
        <v>3</v>
      </c>
      <c r="AD16" s="44" t="s">
        <v>4</v>
      </c>
      <c r="AE16" s="81" t="s">
        <v>92</v>
      </c>
      <c r="AF16" s="44" t="s">
        <v>5</v>
      </c>
      <c r="AG16" s="44" t="s">
        <v>6</v>
      </c>
      <c r="AI16" s="44" t="s">
        <v>31</v>
      </c>
      <c r="AJ16" s="44" t="s">
        <v>4</v>
      </c>
      <c r="AK16" s="44" t="s">
        <v>5</v>
      </c>
      <c r="AL16" s="44" t="s">
        <v>6</v>
      </c>
      <c r="AN16" s="44" t="s">
        <v>1</v>
      </c>
      <c r="AO16" s="44" t="s">
        <v>2</v>
      </c>
      <c r="AP16" s="44" t="s">
        <v>3</v>
      </c>
      <c r="AQ16" s="44" t="s">
        <v>4</v>
      </c>
      <c r="AR16" s="81" t="s">
        <v>92</v>
      </c>
      <c r="AS16" s="44" t="s">
        <v>5</v>
      </c>
      <c r="AT16" s="44" t="s">
        <v>6</v>
      </c>
      <c r="AU16" s="5"/>
      <c r="AV16" s="44" t="s">
        <v>26</v>
      </c>
      <c r="AW16" s="44" t="s">
        <v>4</v>
      </c>
      <c r="AX16" s="44" t="s">
        <v>5</v>
      </c>
      <c r="AY16" s="44" t="s">
        <v>6</v>
      </c>
    </row>
    <row r="17" spans="1:51" x14ac:dyDescent="0.25">
      <c r="A17" s="1" t="s">
        <v>14</v>
      </c>
      <c r="B17" s="1" t="s">
        <v>18</v>
      </c>
      <c r="C17" s="2">
        <v>0.49652777777777773</v>
      </c>
      <c r="D17" s="1">
        <v>20.6</v>
      </c>
      <c r="E17" s="38">
        <f>D17*9/5+32</f>
        <v>69.08</v>
      </c>
      <c r="F17" s="17">
        <v>1203.3</v>
      </c>
      <c r="G17" s="17">
        <v>0.16600000000000001</v>
      </c>
      <c r="H17" s="62" t="s">
        <v>95</v>
      </c>
      <c r="I17" s="73" t="s">
        <v>85</v>
      </c>
      <c r="J17" s="3">
        <f>AVERAGE(D17:D28)</f>
        <v>10.136363636363638</v>
      </c>
      <c r="K17" s="3">
        <f>AVERAGE(F17:F28)</f>
        <v>255.73636363636368</v>
      </c>
      <c r="L17" s="36">
        <f>AVERAGE(G17:G28)</f>
        <v>0.10199999999999999</v>
      </c>
      <c r="N17" s="1" t="s">
        <v>14</v>
      </c>
      <c r="O17" s="1" t="s">
        <v>36</v>
      </c>
      <c r="P17" s="2">
        <v>0.40972222222222227</v>
      </c>
      <c r="Q17" s="1">
        <v>21.2</v>
      </c>
      <c r="R17" s="38">
        <f>Q17*9/5+32</f>
        <v>70.16</v>
      </c>
      <c r="S17" s="37">
        <v>67.7</v>
      </c>
      <c r="T17" s="17">
        <v>0.13200000000000001</v>
      </c>
      <c r="U17" s="62" t="s">
        <v>95</v>
      </c>
      <c r="V17" s="73" t="s">
        <v>85</v>
      </c>
      <c r="W17" s="3">
        <f>AVERAGE(Q17:Q28)</f>
        <v>8.58</v>
      </c>
      <c r="X17" s="3">
        <f>AVERAGE(S17:S28)</f>
        <v>49.33</v>
      </c>
      <c r="Y17" s="36">
        <f>AVERAGE(T17:T28)</f>
        <v>9.7666666666666679E-2</v>
      </c>
      <c r="AA17" s="1" t="s">
        <v>14</v>
      </c>
      <c r="AB17" s="1" t="s">
        <v>31</v>
      </c>
      <c r="AC17" s="74" t="s">
        <v>93</v>
      </c>
      <c r="AD17" s="59" t="s">
        <v>93</v>
      </c>
      <c r="AE17" s="59" t="s">
        <v>93</v>
      </c>
      <c r="AF17" s="39" t="s">
        <v>93</v>
      </c>
      <c r="AG17" s="39" t="s">
        <v>93</v>
      </c>
      <c r="AI17" s="73" t="s">
        <v>85</v>
      </c>
      <c r="AJ17" s="3">
        <f>AVERAGE(AD17:AD28)</f>
        <v>12.03</v>
      </c>
      <c r="AK17" s="3">
        <f>AVERAGE(AF17:AF28)</f>
        <v>240.56000000000003</v>
      </c>
      <c r="AL17" s="36">
        <f>AVERAGE(AG17:AG28)</f>
        <v>0.152</v>
      </c>
      <c r="AN17" s="1" t="s">
        <v>14</v>
      </c>
      <c r="AO17" s="1" t="s">
        <v>26</v>
      </c>
      <c r="AP17" s="74" t="s">
        <v>93</v>
      </c>
      <c r="AQ17" s="39" t="s">
        <v>93</v>
      </c>
      <c r="AR17" s="59" t="s">
        <v>93</v>
      </c>
      <c r="AS17" s="39" t="s">
        <v>93</v>
      </c>
      <c r="AT17" s="39" t="s">
        <v>93</v>
      </c>
      <c r="AU17" s="62"/>
      <c r="AV17" s="73" t="s">
        <v>85</v>
      </c>
      <c r="AW17" s="3" t="e">
        <f>AVERAGE(AQ17:AQ28)</f>
        <v>#DIV/0!</v>
      </c>
      <c r="AX17" s="3" t="e">
        <f>AVERAGE(AS17:AS28)</f>
        <v>#DIV/0!</v>
      </c>
      <c r="AY17" s="36" t="e">
        <f>AVERAGE(AT17:AT28)</f>
        <v>#DIV/0!</v>
      </c>
    </row>
    <row r="18" spans="1:51" x14ac:dyDescent="0.25">
      <c r="A18" s="1" t="s">
        <v>15</v>
      </c>
      <c r="B18" s="1" t="s">
        <v>18</v>
      </c>
      <c r="C18" s="50">
        <v>0.52083333333333337</v>
      </c>
      <c r="D18" s="48">
        <v>20.100000000000001</v>
      </c>
      <c r="E18" s="48">
        <f t="shared" ref="E18:E28" si="4">D18*9/5+32</f>
        <v>68.180000000000007</v>
      </c>
      <c r="F18" s="45">
        <v>579.4</v>
      </c>
      <c r="G18" s="92" t="s">
        <v>93</v>
      </c>
      <c r="I18" s="73" t="s">
        <v>86</v>
      </c>
      <c r="J18" s="3">
        <f>MAX(D17:D28)</f>
        <v>20.6</v>
      </c>
      <c r="K18" s="3">
        <f>MAX(F17:F28)</f>
        <v>1203.3</v>
      </c>
      <c r="L18" s="1">
        <f>MAX(G17:G28)</f>
        <v>0.16600000000000001</v>
      </c>
      <c r="N18" s="1" t="s">
        <v>15</v>
      </c>
      <c r="O18" s="1" t="s">
        <v>36</v>
      </c>
      <c r="P18" s="33" t="s">
        <v>93</v>
      </c>
      <c r="Q18" s="35" t="s">
        <v>93</v>
      </c>
      <c r="R18" s="59" t="s">
        <v>93</v>
      </c>
      <c r="S18" s="39" t="s">
        <v>93</v>
      </c>
      <c r="T18" s="39" t="s">
        <v>93</v>
      </c>
      <c r="V18" s="73" t="s">
        <v>86</v>
      </c>
      <c r="W18" s="3">
        <f>MAX(Q17:Q28)</f>
        <v>21.2</v>
      </c>
      <c r="X18" s="3">
        <f>MAX(S17:S28)</f>
        <v>127.4</v>
      </c>
      <c r="Y18" s="1">
        <f>MAX(T17:T28)</f>
        <v>0.13200000000000001</v>
      </c>
      <c r="AA18" s="1" t="s">
        <v>15</v>
      </c>
      <c r="AB18" s="1" t="s">
        <v>31</v>
      </c>
      <c r="AC18" s="2">
        <v>0.57638888888888895</v>
      </c>
      <c r="AD18" s="3">
        <v>22.8</v>
      </c>
      <c r="AE18" s="38">
        <f>AD18*9/5+32</f>
        <v>73.040000000000006</v>
      </c>
      <c r="AF18" s="17">
        <v>816.4</v>
      </c>
      <c r="AG18" s="39" t="s">
        <v>93</v>
      </c>
      <c r="AI18" s="73" t="s">
        <v>86</v>
      </c>
      <c r="AJ18" s="3">
        <f>MAX(AD17:AD28)</f>
        <v>22.8</v>
      </c>
      <c r="AK18" s="3">
        <f>MAX(AF17:AF28)</f>
        <v>816.4</v>
      </c>
      <c r="AL18" s="67">
        <f>MAX(AG17:AG28)</f>
        <v>0.16200000000000001</v>
      </c>
      <c r="AN18" s="1" t="s">
        <v>15</v>
      </c>
      <c r="AO18" s="1" t="s">
        <v>26</v>
      </c>
      <c r="AP18" s="74" t="s">
        <v>93</v>
      </c>
      <c r="AQ18" s="39" t="s">
        <v>93</v>
      </c>
      <c r="AR18" s="59" t="s">
        <v>93</v>
      </c>
      <c r="AS18" s="39" t="s">
        <v>93</v>
      </c>
      <c r="AT18" s="39" t="s">
        <v>93</v>
      </c>
      <c r="AU18" s="5"/>
      <c r="AV18" s="73" t="s">
        <v>86</v>
      </c>
      <c r="AW18" s="3">
        <f>MAX(AQ17:AQ28)</f>
        <v>0</v>
      </c>
      <c r="AX18" s="3">
        <f>MAX(AS17:AS28)</f>
        <v>0</v>
      </c>
      <c r="AY18" s="1">
        <f>MAX(AT17:AT28)</f>
        <v>0</v>
      </c>
    </row>
    <row r="19" spans="1:51" x14ac:dyDescent="0.25">
      <c r="A19" s="1" t="s">
        <v>16</v>
      </c>
      <c r="B19" s="1" t="s">
        <v>18</v>
      </c>
      <c r="C19" s="50">
        <v>0.54166666666666663</v>
      </c>
      <c r="D19" s="48">
        <v>15.1</v>
      </c>
      <c r="E19" s="48">
        <f t="shared" si="4"/>
        <v>59.18</v>
      </c>
      <c r="F19" s="6">
        <v>166.4</v>
      </c>
      <c r="G19" s="92" t="s">
        <v>93</v>
      </c>
      <c r="I19" s="73" t="s">
        <v>87</v>
      </c>
      <c r="J19" s="3">
        <f>MIN(D17:D28)</f>
        <v>3.4</v>
      </c>
      <c r="K19" s="3">
        <f>MIN(F17:F28)</f>
        <v>21.3</v>
      </c>
      <c r="L19" s="67">
        <f>MIN(G17:G28)</f>
        <v>6.0999999999999999E-2</v>
      </c>
      <c r="N19" s="1" t="s">
        <v>16</v>
      </c>
      <c r="O19" s="1" t="s">
        <v>36</v>
      </c>
      <c r="P19" s="33" t="s">
        <v>93</v>
      </c>
      <c r="Q19" s="35" t="s">
        <v>93</v>
      </c>
      <c r="R19" s="59" t="s">
        <v>93</v>
      </c>
      <c r="S19" s="39" t="s">
        <v>93</v>
      </c>
      <c r="T19" s="39" t="s">
        <v>93</v>
      </c>
      <c r="V19" s="73" t="s">
        <v>87</v>
      </c>
      <c r="W19" s="3">
        <f>MIN(Q17:Q28)</f>
        <v>3.1</v>
      </c>
      <c r="X19" s="3">
        <f>MIN(S17:S28)</f>
        <v>13.2</v>
      </c>
      <c r="Y19" s="1">
        <f>MIN(T17:T28)</f>
        <v>6.7000000000000004E-2</v>
      </c>
      <c r="AA19" s="1" t="s">
        <v>16</v>
      </c>
      <c r="AB19" s="1" t="s">
        <v>31</v>
      </c>
      <c r="AC19" s="2">
        <v>0.61111111111111105</v>
      </c>
      <c r="AD19" s="3">
        <v>19.399999999999999</v>
      </c>
      <c r="AE19" s="38">
        <f t="shared" ref="AE19:AE28" si="5">AD19*9/5+32</f>
        <v>66.92</v>
      </c>
      <c r="AF19" s="57">
        <v>613.1</v>
      </c>
      <c r="AG19" s="39" t="s">
        <v>93</v>
      </c>
      <c r="AI19" s="73" t="s">
        <v>87</v>
      </c>
      <c r="AJ19" s="3">
        <f>MIN(AD17:AD28)</f>
        <v>4.7</v>
      </c>
      <c r="AK19" s="3">
        <f>MIN(AF17:AF28)</f>
        <v>26.9</v>
      </c>
      <c r="AL19" s="1">
        <f>MIN(AG17:AG28)</f>
        <v>0.14199999999999999</v>
      </c>
      <c r="AN19" s="1" t="s">
        <v>16</v>
      </c>
      <c r="AO19" s="1" t="s">
        <v>26</v>
      </c>
      <c r="AP19" s="74" t="s">
        <v>93</v>
      </c>
      <c r="AQ19" s="39" t="s">
        <v>93</v>
      </c>
      <c r="AR19" s="59" t="s">
        <v>93</v>
      </c>
      <c r="AS19" s="39" t="s">
        <v>93</v>
      </c>
      <c r="AT19" s="39" t="s">
        <v>93</v>
      </c>
      <c r="AU19" s="62"/>
      <c r="AV19" s="73" t="s">
        <v>87</v>
      </c>
      <c r="AW19" s="3">
        <f>MIN(AQ17:AQ28)</f>
        <v>0</v>
      </c>
      <c r="AX19" s="3">
        <f>MIN(AS17:AS28)</f>
        <v>0</v>
      </c>
      <c r="AY19" s="1">
        <f>MIN(AT17:AT28)</f>
        <v>0</v>
      </c>
    </row>
    <row r="20" spans="1:51" x14ac:dyDescent="0.25">
      <c r="A20" s="1" t="s">
        <v>17</v>
      </c>
      <c r="B20" s="1" t="s">
        <v>18</v>
      </c>
      <c r="C20" s="33" t="s">
        <v>93</v>
      </c>
      <c r="D20" s="34" t="s">
        <v>93</v>
      </c>
      <c r="E20" s="59" t="s">
        <v>93</v>
      </c>
      <c r="F20" s="59" t="s">
        <v>93</v>
      </c>
      <c r="G20" s="39" t="s">
        <v>93</v>
      </c>
      <c r="I20" s="73" t="s">
        <v>88</v>
      </c>
      <c r="J20" s="3">
        <f>MEDIAN(D17:D28)</f>
        <v>6.5</v>
      </c>
      <c r="K20" s="3">
        <f>MEDIAN(F17:F28)</f>
        <v>68.900000000000006</v>
      </c>
      <c r="L20" s="1">
        <f>MEDIAN(G17:G28)</f>
        <v>7.9000000000000001E-2</v>
      </c>
      <c r="N20" s="1" t="s">
        <v>17</v>
      </c>
      <c r="O20" s="1" t="s">
        <v>36</v>
      </c>
      <c r="P20" s="2">
        <v>0.46875</v>
      </c>
      <c r="Q20" s="3">
        <v>12</v>
      </c>
      <c r="R20" s="38">
        <f t="shared" ref="R20:R28" si="6">Q20*9/5+32</f>
        <v>53.6</v>
      </c>
      <c r="S20" s="37">
        <v>98.7</v>
      </c>
      <c r="T20" s="39" t="s">
        <v>93</v>
      </c>
      <c r="V20" s="73" t="s">
        <v>88</v>
      </c>
      <c r="W20" s="3">
        <f>MEDIAN(Q17:Q28)</f>
        <v>5.4499999999999993</v>
      </c>
      <c r="X20" s="3">
        <f>MEDIAN(S17:S28)</f>
        <v>36.599999999999994</v>
      </c>
      <c r="Y20" s="36">
        <f>MEDIAN(T17:T28)</f>
        <v>9.4E-2</v>
      </c>
      <c r="AA20" s="1" t="s">
        <v>17</v>
      </c>
      <c r="AB20" s="1" t="s">
        <v>31</v>
      </c>
      <c r="AC20" s="33" t="s">
        <v>93</v>
      </c>
      <c r="AD20" s="35" t="s">
        <v>93</v>
      </c>
      <c r="AE20" s="59" t="s">
        <v>93</v>
      </c>
      <c r="AF20" s="39" t="s">
        <v>93</v>
      </c>
      <c r="AG20" s="39" t="s">
        <v>93</v>
      </c>
      <c r="AI20" s="73" t="s">
        <v>88</v>
      </c>
      <c r="AJ20" s="3">
        <f>MEDIAN(AD17:AD28)</f>
        <v>8.5500000000000007</v>
      </c>
      <c r="AK20" s="3">
        <f>MEDIAN(AF17:AF28)</f>
        <v>85.75</v>
      </c>
      <c r="AL20" s="36">
        <f>MEDIAN(AG17:AG28)</f>
        <v>0.152</v>
      </c>
      <c r="AN20" s="1" t="s">
        <v>17</v>
      </c>
      <c r="AO20" s="1" t="s">
        <v>26</v>
      </c>
      <c r="AP20" s="74" t="s">
        <v>93</v>
      </c>
      <c r="AQ20" s="39" t="s">
        <v>93</v>
      </c>
      <c r="AR20" s="59" t="s">
        <v>93</v>
      </c>
      <c r="AS20" s="39" t="s">
        <v>93</v>
      </c>
      <c r="AT20" s="39" t="s">
        <v>93</v>
      </c>
      <c r="AU20" s="19"/>
      <c r="AV20" s="73" t="s">
        <v>88</v>
      </c>
      <c r="AW20" s="3" t="e">
        <f>MEDIAN(AQ17:AQ28)</f>
        <v>#NUM!</v>
      </c>
      <c r="AX20" s="3" t="e">
        <f>MEDIAN(AS17:AS28)</f>
        <v>#NUM!</v>
      </c>
      <c r="AY20" s="1" t="e">
        <f>MEDIAN(AT17:AT28)</f>
        <v>#NUM!</v>
      </c>
    </row>
    <row r="21" spans="1:51" x14ac:dyDescent="0.25">
      <c r="A21" s="1" t="s">
        <v>71</v>
      </c>
      <c r="B21" s="1" t="s">
        <v>18</v>
      </c>
      <c r="C21" s="42">
        <v>0.5625</v>
      </c>
      <c r="D21" s="40">
        <v>4.9000000000000004</v>
      </c>
      <c r="E21" s="38">
        <f t="shared" si="4"/>
        <v>40.82</v>
      </c>
      <c r="F21" s="48">
        <v>35.4</v>
      </c>
      <c r="G21" s="35" t="s">
        <v>93</v>
      </c>
      <c r="I21" s="73" t="s">
        <v>89</v>
      </c>
      <c r="J21" s="3">
        <f>J18-J19</f>
        <v>17.200000000000003</v>
      </c>
      <c r="K21" s="3">
        <f>K18-K19</f>
        <v>1182</v>
      </c>
      <c r="L21" s="1">
        <f>L18-L19</f>
        <v>0.10500000000000001</v>
      </c>
      <c r="N21" s="1" t="s">
        <v>71</v>
      </c>
      <c r="O21" s="1" t="s">
        <v>36</v>
      </c>
      <c r="P21" s="42">
        <v>0.47569444444444442</v>
      </c>
      <c r="Q21" s="31">
        <v>5.0999999999999996</v>
      </c>
      <c r="R21" s="38">
        <f t="shared" si="6"/>
        <v>41.18</v>
      </c>
      <c r="S21" s="6">
        <v>37.299999999999997</v>
      </c>
      <c r="T21" s="35" t="s">
        <v>93</v>
      </c>
      <c r="V21" s="73" t="s">
        <v>89</v>
      </c>
      <c r="W21" s="3">
        <f>W18-W19</f>
        <v>18.099999999999998</v>
      </c>
      <c r="X21" s="3">
        <f>X18-X19</f>
        <v>114.2</v>
      </c>
      <c r="Y21" s="1">
        <f>Y18-Y19</f>
        <v>6.5000000000000002E-2</v>
      </c>
      <c r="AA21" s="1" t="s">
        <v>71</v>
      </c>
      <c r="AB21" s="1" t="s">
        <v>31</v>
      </c>
      <c r="AC21" s="50">
        <v>0.61111111111111105</v>
      </c>
      <c r="AD21" s="6">
        <v>5.6</v>
      </c>
      <c r="AE21" s="38">
        <f t="shared" si="5"/>
        <v>42.08</v>
      </c>
      <c r="AF21" s="48">
        <v>91</v>
      </c>
      <c r="AG21" s="39" t="s">
        <v>93</v>
      </c>
      <c r="AI21" s="73" t="s">
        <v>89</v>
      </c>
      <c r="AJ21" s="3">
        <f>AJ18-AJ19</f>
        <v>18.100000000000001</v>
      </c>
      <c r="AK21" s="3">
        <f>AK18-AK19</f>
        <v>789.5</v>
      </c>
      <c r="AL21" s="1">
        <f>AL18-AL19</f>
        <v>2.0000000000000018E-2</v>
      </c>
      <c r="AN21" s="1" t="s">
        <v>71</v>
      </c>
      <c r="AO21" s="1" t="s">
        <v>26</v>
      </c>
      <c r="AP21" s="33" t="s">
        <v>93</v>
      </c>
      <c r="AQ21" s="34" t="s">
        <v>93</v>
      </c>
      <c r="AR21" s="59" t="s">
        <v>93</v>
      </c>
      <c r="AS21" s="39" t="s">
        <v>93</v>
      </c>
      <c r="AT21" s="35" t="s">
        <v>93</v>
      </c>
      <c r="AU21" s="5"/>
      <c r="AV21" s="73" t="s">
        <v>89</v>
      </c>
      <c r="AW21" s="3">
        <f>AW18-AW19</f>
        <v>0</v>
      </c>
      <c r="AX21" s="3">
        <f>AX18-AX19</f>
        <v>0</v>
      </c>
      <c r="AY21" s="1">
        <f>AY18-AY19</f>
        <v>0</v>
      </c>
    </row>
    <row r="22" spans="1:51" x14ac:dyDescent="0.25">
      <c r="A22" s="1" t="s">
        <v>72</v>
      </c>
      <c r="B22" s="1" t="s">
        <v>18</v>
      </c>
      <c r="C22" s="42">
        <v>0.53819444444444442</v>
      </c>
      <c r="D22" s="40">
        <v>5</v>
      </c>
      <c r="E22" s="38">
        <f t="shared" si="4"/>
        <v>41</v>
      </c>
      <c r="F22" s="48">
        <v>387.3</v>
      </c>
      <c r="G22" s="35" t="s">
        <v>93</v>
      </c>
      <c r="N22" s="1" t="s">
        <v>72</v>
      </c>
      <c r="O22" s="1" t="s">
        <v>36</v>
      </c>
      <c r="P22" s="42">
        <v>0.46527777777777773</v>
      </c>
      <c r="Q22" s="31">
        <v>5.3</v>
      </c>
      <c r="R22" s="38">
        <f t="shared" si="6"/>
        <v>41.54</v>
      </c>
      <c r="S22" s="6">
        <v>35.9</v>
      </c>
      <c r="T22" s="35" t="s">
        <v>93</v>
      </c>
      <c r="AA22" s="1" t="s">
        <v>72</v>
      </c>
      <c r="AB22" s="1" t="s">
        <v>31</v>
      </c>
      <c r="AC22" s="42">
        <v>0.59375</v>
      </c>
      <c r="AD22" s="40">
        <v>6</v>
      </c>
      <c r="AE22" s="48">
        <f t="shared" si="5"/>
        <v>42.8</v>
      </c>
      <c r="AF22" s="48">
        <v>80.5</v>
      </c>
      <c r="AG22" s="35" t="s">
        <v>93</v>
      </c>
      <c r="AN22" s="1" t="s">
        <v>72</v>
      </c>
      <c r="AO22" s="1" t="s">
        <v>26</v>
      </c>
      <c r="AP22" s="33" t="s">
        <v>93</v>
      </c>
      <c r="AQ22" s="34" t="s">
        <v>93</v>
      </c>
      <c r="AR22" s="59" t="s">
        <v>93</v>
      </c>
      <c r="AS22" s="39" t="s">
        <v>93</v>
      </c>
      <c r="AT22" s="35" t="s">
        <v>93</v>
      </c>
      <c r="AU22" s="5"/>
    </row>
    <row r="23" spans="1:51" x14ac:dyDescent="0.25">
      <c r="A23" s="1" t="s">
        <v>73</v>
      </c>
      <c r="B23" s="1" t="s">
        <v>18</v>
      </c>
      <c r="C23" s="42">
        <v>0.54513888888888895</v>
      </c>
      <c r="D23" s="31">
        <v>4.2</v>
      </c>
      <c r="E23" s="38">
        <f t="shared" si="4"/>
        <v>39.56</v>
      </c>
      <c r="F23" s="48">
        <v>25.9</v>
      </c>
      <c r="G23" s="35" t="s">
        <v>93</v>
      </c>
      <c r="N23" s="1" t="s">
        <v>73</v>
      </c>
      <c r="O23" s="1" t="s">
        <v>36</v>
      </c>
      <c r="P23" s="42">
        <v>0.46527777777777773</v>
      </c>
      <c r="Q23" s="31">
        <v>3.1</v>
      </c>
      <c r="R23" s="38">
        <f t="shared" si="6"/>
        <v>37.58</v>
      </c>
      <c r="S23" s="6">
        <v>20.3</v>
      </c>
      <c r="T23" s="35" t="s">
        <v>93</v>
      </c>
      <c r="AA23" s="1" t="s">
        <v>73</v>
      </c>
      <c r="AB23" s="1" t="s">
        <v>31</v>
      </c>
      <c r="AC23" s="42">
        <v>0.60416666666666663</v>
      </c>
      <c r="AD23" s="40">
        <v>5.3</v>
      </c>
      <c r="AE23" s="38">
        <f t="shared" si="5"/>
        <v>41.54</v>
      </c>
      <c r="AF23" s="6">
        <v>69.5</v>
      </c>
      <c r="AG23" s="35" t="s">
        <v>93</v>
      </c>
      <c r="AN23" s="1" t="s">
        <v>73</v>
      </c>
      <c r="AO23" s="1" t="s">
        <v>26</v>
      </c>
      <c r="AP23" s="33" t="s">
        <v>93</v>
      </c>
      <c r="AQ23" s="34" t="s">
        <v>93</v>
      </c>
      <c r="AR23" s="59" t="s">
        <v>93</v>
      </c>
      <c r="AS23" s="39" t="s">
        <v>93</v>
      </c>
      <c r="AT23" s="35" t="s">
        <v>93</v>
      </c>
      <c r="AU23" s="5"/>
    </row>
    <row r="24" spans="1:51" x14ac:dyDescent="0.25">
      <c r="A24" s="1" t="s">
        <v>74</v>
      </c>
      <c r="B24" s="1" t="s">
        <v>18</v>
      </c>
      <c r="C24" s="42">
        <v>0.53819444444444442</v>
      </c>
      <c r="D24" s="40">
        <v>3.4</v>
      </c>
      <c r="E24" s="38">
        <f t="shared" si="4"/>
        <v>38.119999999999997</v>
      </c>
      <c r="F24" s="48">
        <v>59.1</v>
      </c>
      <c r="G24" s="35" t="s">
        <v>93</v>
      </c>
      <c r="N24" s="1" t="s">
        <v>74</v>
      </c>
      <c r="O24" s="1" t="s">
        <v>36</v>
      </c>
      <c r="P24" s="42">
        <v>0.46527777777777773</v>
      </c>
      <c r="Q24" s="31">
        <v>3.2</v>
      </c>
      <c r="R24" s="38">
        <f t="shared" si="6"/>
        <v>37.76</v>
      </c>
      <c r="S24" s="6">
        <v>13.2</v>
      </c>
      <c r="T24" s="35" t="s">
        <v>93</v>
      </c>
      <c r="AA24" s="1" t="s">
        <v>74</v>
      </c>
      <c r="AB24" s="1" t="s">
        <v>31</v>
      </c>
      <c r="AC24" s="42">
        <v>0.59027777777777779</v>
      </c>
      <c r="AD24" s="40">
        <v>4.7</v>
      </c>
      <c r="AE24" s="38">
        <f t="shared" si="5"/>
        <v>40.46</v>
      </c>
      <c r="AF24" s="48">
        <v>35</v>
      </c>
      <c r="AG24" s="35" t="s">
        <v>93</v>
      </c>
      <c r="AN24" s="1" t="s">
        <v>74</v>
      </c>
      <c r="AO24" s="1" t="s">
        <v>26</v>
      </c>
      <c r="AP24" s="33" t="s">
        <v>93</v>
      </c>
      <c r="AQ24" s="34" t="s">
        <v>93</v>
      </c>
      <c r="AR24" s="59" t="s">
        <v>93</v>
      </c>
      <c r="AS24" s="39" t="s">
        <v>93</v>
      </c>
      <c r="AT24" s="35" t="s">
        <v>93</v>
      </c>
      <c r="AU24" s="5"/>
    </row>
    <row r="25" spans="1:51" x14ac:dyDescent="0.25">
      <c r="A25" s="1" t="s">
        <v>75</v>
      </c>
      <c r="B25" s="1" t="s">
        <v>18</v>
      </c>
      <c r="C25" s="42">
        <v>0.53472222222222221</v>
      </c>
      <c r="D25" s="40">
        <v>5.5</v>
      </c>
      <c r="E25" s="38">
        <f t="shared" si="4"/>
        <v>41.9</v>
      </c>
      <c r="F25" s="40">
        <v>21.3</v>
      </c>
      <c r="G25" s="35" t="s">
        <v>93</v>
      </c>
      <c r="N25" s="1" t="s">
        <v>75</v>
      </c>
      <c r="O25" s="1" t="s">
        <v>36</v>
      </c>
      <c r="P25" s="42">
        <v>0.46527777777777773</v>
      </c>
      <c r="Q25" s="40">
        <v>4.4000000000000004</v>
      </c>
      <c r="R25" s="38">
        <f t="shared" si="6"/>
        <v>39.92</v>
      </c>
      <c r="S25" s="31">
        <v>21.3</v>
      </c>
      <c r="T25" s="35" t="s">
        <v>93</v>
      </c>
      <c r="AA25" s="1" t="s">
        <v>75</v>
      </c>
      <c r="AB25" s="1" t="s">
        <v>31</v>
      </c>
      <c r="AC25" s="42">
        <v>0.57986111111111105</v>
      </c>
      <c r="AD25" s="31">
        <v>7.8</v>
      </c>
      <c r="AE25" s="38">
        <f t="shared" si="5"/>
        <v>46.04</v>
      </c>
      <c r="AF25" s="31">
        <v>65.7</v>
      </c>
      <c r="AG25" s="35" t="s">
        <v>93</v>
      </c>
      <c r="AN25" s="1" t="s">
        <v>75</v>
      </c>
      <c r="AO25" s="1" t="s">
        <v>26</v>
      </c>
      <c r="AP25" s="33" t="s">
        <v>93</v>
      </c>
      <c r="AQ25" s="34" t="s">
        <v>93</v>
      </c>
      <c r="AR25" s="59" t="s">
        <v>93</v>
      </c>
      <c r="AS25" s="39" t="s">
        <v>93</v>
      </c>
      <c r="AT25" s="35" t="s">
        <v>93</v>
      </c>
      <c r="AU25" s="5"/>
    </row>
    <row r="26" spans="1:51" x14ac:dyDescent="0.25">
      <c r="A26" s="1" t="s">
        <v>76</v>
      </c>
      <c r="B26" s="1" t="s">
        <v>18</v>
      </c>
      <c r="C26" s="42">
        <v>0.52083333333333337</v>
      </c>
      <c r="D26" s="40">
        <v>6.5</v>
      </c>
      <c r="E26" s="48">
        <f t="shared" si="4"/>
        <v>43.7</v>
      </c>
      <c r="F26" s="40">
        <v>37.9</v>
      </c>
      <c r="G26" s="35" t="s">
        <v>93</v>
      </c>
      <c r="N26" s="1" t="s">
        <v>76</v>
      </c>
      <c r="O26" s="1" t="s">
        <v>36</v>
      </c>
      <c r="P26" s="42">
        <v>0.4513888888888889</v>
      </c>
      <c r="Q26" s="40">
        <v>5.6</v>
      </c>
      <c r="R26" s="38">
        <f t="shared" si="6"/>
        <v>42.08</v>
      </c>
      <c r="S26" s="31">
        <v>22.8</v>
      </c>
      <c r="T26" s="35" t="s">
        <v>93</v>
      </c>
      <c r="AA26" s="1" t="s">
        <v>76</v>
      </c>
      <c r="AB26" s="1" t="s">
        <v>31</v>
      </c>
      <c r="AC26" s="42">
        <v>0.59375</v>
      </c>
      <c r="AD26" s="40">
        <v>9.3000000000000007</v>
      </c>
      <c r="AE26" s="48">
        <f t="shared" si="5"/>
        <v>48.74</v>
      </c>
      <c r="AF26" s="31">
        <v>26.9</v>
      </c>
      <c r="AG26" s="35" t="s">
        <v>93</v>
      </c>
      <c r="AN26" s="1" t="s">
        <v>76</v>
      </c>
      <c r="AO26" s="1" t="s">
        <v>26</v>
      </c>
      <c r="AP26" s="33" t="s">
        <v>93</v>
      </c>
      <c r="AQ26" s="34" t="s">
        <v>93</v>
      </c>
      <c r="AR26" s="59" t="s">
        <v>93</v>
      </c>
      <c r="AS26" s="39" t="s">
        <v>93</v>
      </c>
      <c r="AT26" s="35" t="s">
        <v>93</v>
      </c>
      <c r="AU26" s="5"/>
    </row>
    <row r="27" spans="1:51" x14ac:dyDescent="0.25">
      <c r="A27" s="1" t="s">
        <v>9</v>
      </c>
      <c r="B27" s="1" t="s">
        <v>18</v>
      </c>
      <c r="C27" s="42">
        <v>0.5625</v>
      </c>
      <c r="D27" s="40">
        <v>11.7</v>
      </c>
      <c r="E27" s="38">
        <f t="shared" si="4"/>
        <v>53.06</v>
      </c>
      <c r="F27" s="48">
        <v>228.2</v>
      </c>
      <c r="G27" s="95">
        <v>6.0999999999999999E-2</v>
      </c>
      <c r="N27" s="1" t="s">
        <v>9</v>
      </c>
      <c r="O27" s="1" t="s">
        <v>36</v>
      </c>
      <c r="P27" s="42">
        <v>0.47222222222222227</v>
      </c>
      <c r="Q27" s="31">
        <v>11.8</v>
      </c>
      <c r="R27" s="38">
        <f t="shared" si="6"/>
        <v>53.24</v>
      </c>
      <c r="S27" s="31">
        <v>48.7</v>
      </c>
      <c r="T27" s="6">
        <v>6.7000000000000004E-2</v>
      </c>
      <c r="AA27" s="1" t="s">
        <v>9</v>
      </c>
      <c r="AB27" s="1" t="s">
        <v>31</v>
      </c>
      <c r="AC27" s="42">
        <v>0.61111111111111105</v>
      </c>
      <c r="AD27" s="31">
        <v>17.600000000000001</v>
      </c>
      <c r="AE27" s="38">
        <f t="shared" si="5"/>
        <v>63.68</v>
      </c>
      <c r="AF27" s="45">
        <v>435.2</v>
      </c>
      <c r="AG27" s="41">
        <v>0.14199999999999999</v>
      </c>
      <c r="AN27" s="1" t="s">
        <v>9</v>
      </c>
      <c r="AO27" s="1" t="s">
        <v>26</v>
      </c>
      <c r="AP27" s="33" t="s">
        <v>93</v>
      </c>
      <c r="AQ27" s="34" t="s">
        <v>93</v>
      </c>
      <c r="AR27" s="59" t="s">
        <v>93</v>
      </c>
      <c r="AS27" s="39" t="s">
        <v>93</v>
      </c>
      <c r="AT27" s="35" t="s">
        <v>93</v>
      </c>
      <c r="AU27" s="19"/>
    </row>
    <row r="28" spans="1:51" x14ac:dyDescent="0.25">
      <c r="A28" s="1" t="s">
        <v>13</v>
      </c>
      <c r="B28" s="1" t="s">
        <v>18</v>
      </c>
      <c r="C28" s="42">
        <v>0.57291666666666663</v>
      </c>
      <c r="D28" s="40">
        <v>14.5</v>
      </c>
      <c r="E28" s="38">
        <f t="shared" si="4"/>
        <v>58.1</v>
      </c>
      <c r="F28" s="48">
        <v>68.900000000000006</v>
      </c>
      <c r="G28" s="6">
        <v>7.9000000000000001E-2</v>
      </c>
      <c r="N28" s="1" t="s">
        <v>13</v>
      </c>
      <c r="O28" s="1" t="s">
        <v>36</v>
      </c>
      <c r="P28" s="50">
        <v>0.47569444444444442</v>
      </c>
      <c r="Q28" s="6">
        <v>14.1</v>
      </c>
      <c r="R28" s="48">
        <f t="shared" si="6"/>
        <v>57.379999999999995</v>
      </c>
      <c r="S28" s="6">
        <v>127.4</v>
      </c>
      <c r="T28" s="41">
        <v>9.4E-2</v>
      </c>
      <c r="AA28" s="1" t="s">
        <v>13</v>
      </c>
      <c r="AB28" s="1" t="s">
        <v>31</v>
      </c>
      <c r="AC28" s="42">
        <v>0.62152777777777779</v>
      </c>
      <c r="AD28" s="31">
        <v>21.8</v>
      </c>
      <c r="AE28" s="38">
        <f t="shared" si="5"/>
        <v>71.240000000000009</v>
      </c>
      <c r="AF28" s="48">
        <v>172.3</v>
      </c>
      <c r="AG28" s="41">
        <v>0.16200000000000001</v>
      </c>
      <c r="AN28" s="1" t="s">
        <v>13</v>
      </c>
      <c r="AO28" s="1" t="s">
        <v>26</v>
      </c>
      <c r="AP28" s="33" t="s">
        <v>93</v>
      </c>
      <c r="AQ28" s="34" t="s">
        <v>93</v>
      </c>
      <c r="AR28" s="59" t="s">
        <v>93</v>
      </c>
      <c r="AS28" s="39" t="s">
        <v>93</v>
      </c>
      <c r="AT28" s="35" t="s">
        <v>93</v>
      </c>
      <c r="AU28" s="19"/>
    </row>
    <row r="29" spans="1:51" x14ac:dyDescent="0.25">
      <c r="E29" s="82"/>
      <c r="R29" s="82"/>
      <c r="AE29" s="82"/>
      <c r="AR29" s="82"/>
    </row>
    <row r="30" spans="1:51" x14ac:dyDescent="0.25">
      <c r="A30" s="44" t="s">
        <v>1</v>
      </c>
      <c r="B30" s="44" t="s">
        <v>2</v>
      </c>
      <c r="C30" s="44" t="s">
        <v>3</v>
      </c>
      <c r="D30" s="44" t="s">
        <v>4</v>
      </c>
      <c r="E30" s="81" t="s">
        <v>92</v>
      </c>
      <c r="F30" s="44" t="s">
        <v>5</v>
      </c>
      <c r="G30" s="44" t="s">
        <v>6</v>
      </c>
      <c r="I30" s="44" t="s">
        <v>21</v>
      </c>
      <c r="J30" s="44" t="s">
        <v>4</v>
      </c>
      <c r="K30" s="44" t="s">
        <v>5</v>
      </c>
      <c r="L30" s="44" t="s">
        <v>6</v>
      </c>
      <c r="N30" s="44" t="s">
        <v>1</v>
      </c>
      <c r="O30" s="44" t="s">
        <v>2</v>
      </c>
      <c r="P30" s="44" t="s">
        <v>3</v>
      </c>
      <c r="Q30" s="44" t="s">
        <v>4</v>
      </c>
      <c r="R30" s="81" t="s">
        <v>92</v>
      </c>
      <c r="S30" s="44" t="s">
        <v>5</v>
      </c>
      <c r="T30" s="44" t="s">
        <v>6</v>
      </c>
      <c r="V30" s="44" t="s">
        <v>11</v>
      </c>
      <c r="W30" s="44" t="s">
        <v>4</v>
      </c>
      <c r="X30" s="44" t="s">
        <v>5</v>
      </c>
      <c r="Y30" s="44" t="s">
        <v>6</v>
      </c>
      <c r="AA30" s="44" t="s">
        <v>1</v>
      </c>
      <c r="AB30" s="44" t="s">
        <v>2</v>
      </c>
      <c r="AC30" s="44" t="s">
        <v>3</v>
      </c>
      <c r="AD30" s="44" t="s">
        <v>4</v>
      </c>
      <c r="AE30" s="81" t="s">
        <v>92</v>
      </c>
      <c r="AF30" s="44" t="s">
        <v>5</v>
      </c>
      <c r="AG30" s="44" t="s">
        <v>6</v>
      </c>
      <c r="AI30" s="44" t="s">
        <v>34</v>
      </c>
      <c r="AJ30" s="44" t="s">
        <v>4</v>
      </c>
      <c r="AK30" s="44" t="s">
        <v>5</v>
      </c>
      <c r="AL30" s="44" t="s">
        <v>6</v>
      </c>
      <c r="AN30" s="44" t="s">
        <v>1</v>
      </c>
      <c r="AO30" s="44" t="s">
        <v>2</v>
      </c>
      <c r="AP30" s="44" t="s">
        <v>3</v>
      </c>
      <c r="AQ30" s="44" t="s">
        <v>4</v>
      </c>
      <c r="AR30" s="81" t="s">
        <v>92</v>
      </c>
      <c r="AS30" s="44" t="s">
        <v>5</v>
      </c>
      <c r="AT30" s="44" t="s">
        <v>6</v>
      </c>
      <c r="AU30" s="5"/>
      <c r="AV30" s="44" t="s">
        <v>29</v>
      </c>
      <c r="AW30" s="44" t="s">
        <v>4</v>
      </c>
      <c r="AX30" s="44" t="s">
        <v>5</v>
      </c>
      <c r="AY30" s="44" t="s">
        <v>6</v>
      </c>
    </row>
    <row r="31" spans="1:51" x14ac:dyDescent="0.25">
      <c r="A31" s="1" t="s">
        <v>14</v>
      </c>
      <c r="B31" s="1" t="s">
        <v>21</v>
      </c>
      <c r="C31" s="2">
        <v>0.47916666666666669</v>
      </c>
      <c r="D31" s="1">
        <v>13.3</v>
      </c>
      <c r="E31" s="38">
        <f>D31*9/5+32</f>
        <v>55.94</v>
      </c>
      <c r="F31" s="38">
        <v>37.299999999999997</v>
      </c>
      <c r="G31" s="36">
        <v>6.0999999999999999E-2</v>
      </c>
      <c r="H31" s="62" t="s">
        <v>95</v>
      </c>
      <c r="I31" s="73" t="s">
        <v>85</v>
      </c>
      <c r="J31" s="3">
        <f>AVERAGE(D31:D42)</f>
        <v>8.5166666666666675</v>
      </c>
      <c r="K31" s="3">
        <f>AVERAGE(F31:F42)</f>
        <v>20.7</v>
      </c>
      <c r="L31" s="36">
        <f>AVERAGE(G31:G42)</f>
        <v>3.8333333333333337E-2</v>
      </c>
      <c r="N31" s="1" t="s">
        <v>14</v>
      </c>
      <c r="O31" s="1" t="s">
        <v>11</v>
      </c>
      <c r="P31" s="2">
        <v>0.40277777777777773</v>
      </c>
      <c r="Q31" s="3">
        <v>19.899999999999999</v>
      </c>
      <c r="R31" s="38">
        <f>Q31*9/5+32</f>
        <v>67.819999999999993</v>
      </c>
      <c r="S31" s="17">
        <v>435.2</v>
      </c>
      <c r="T31" s="17">
        <v>8.3000000000000004E-2</v>
      </c>
      <c r="U31" s="62" t="s">
        <v>95</v>
      </c>
      <c r="V31" s="73" t="s">
        <v>85</v>
      </c>
      <c r="W31" s="3">
        <f>AVERAGE(Q31:Q42)</f>
        <v>16.600000000000001</v>
      </c>
      <c r="X31" s="3">
        <f>AVERAGE(S31:S42)</f>
        <v>270.64999999999998</v>
      </c>
      <c r="Y31" s="1">
        <f>AVERAGE(T31:T42)</f>
        <v>8.9333333333333334E-2</v>
      </c>
      <c r="AA31" s="1" t="s">
        <v>14</v>
      </c>
      <c r="AB31" s="1" t="s">
        <v>34</v>
      </c>
      <c r="AC31" s="2">
        <v>0.31597222222222221</v>
      </c>
      <c r="AD31" s="3">
        <v>20.7</v>
      </c>
      <c r="AE31" s="38">
        <f>AD31*9/5+32</f>
        <v>69.259999999999991</v>
      </c>
      <c r="AF31" s="37">
        <v>365.4</v>
      </c>
      <c r="AG31" s="17">
        <v>0.161</v>
      </c>
      <c r="AH31" s="62" t="s">
        <v>95</v>
      </c>
      <c r="AI31" s="73" t="s">
        <v>85</v>
      </c>
      <c r="AJ31" s="3">
        <f>AVERAGE(AD31:AD42)</f>
        <v>11.175000000000002</v>
      </c>
      <c r="AK31" s="3">
        <f>AVERAGE(AF31:AF42)</f>
        <v>436.90000000000003</v>
      </c>
      <c r="AL31" s="36">
        <f>AVERAGE(AG31:AG42)</f>
        <v>0.16500000000000001</v>
      </c>
      <c r="AN31" s="1" t="s">
        <v>14</v>
      </c>
      <c r="AO31" s="1" t="s">
        <v>29</v>
      </c>
      <c r="AP31" s="2">
        <v>0.58333333333333337</v>
      </c>
      <c r="AQ31" s="3">
        <v>23.2</v>
      </c>
      <c r="AR31" s="38">
        <f>AQ31*9/5+32</f>
        <v>73.759999999999991</v>
      </c>
      <c r="AS31" s="37">
        <v>260.3</v>
      </c>
      <c r="AT31" s="17">
        <v>0.16300000000000001</v>
      </c>
      <c r="AU31" s="62" t="s">
        <v>95</v>
      </c>
      <c r="AV31" s="73" t="s">
        <v>85</v>
      </c>
      <c r="AW31" s="3">
        <f>AVERAGE(AQ31:AQ42)</f>
        <v>12.590909090909093</v>
      </c>
      <c r="AX31" s="3">
        <f>AVERAGE(AS31:AS42)</f>
        <v>257.44545454545454</v>
      </c>
      <c r="AY31" s="36">
        <f>AVERAGE(AT31:AT42)</f>
        <v>0.17349999999999999</v>
      </c>
    </row>
    <row r="32" spans="1:51" x14ac:dyDescent="0.25">
      <c r="A32" s="1" t="s">
        <v>15</v>
      </c>
      <c r="B32" s="1" t="s">
        <v>21</v>
      </c>
      <c r="C32" s="2">
        <v>0.5</v>
      </c>
      <c r="D32" s="1">
        <v>18.399999999999999</v>
      </c>
      <c r="E32" s="38">
        <f t="shared" ref="E32:E41" si="7">D32*9/5+32</f>
        <v>65.12</v>
      </c>
      <c r="F32" s="38">
        <v>65.7</v>
      </c>
      <c r="G32" s="39" t="s">
        <v>93</v>
      </c>
      <c r="I32" s="73" t="s">
        <v>86</v>
      </c>
      <c r="J32" s="3">
        <f>MAX(D31:D42)</f>
        <v>18.399999999999999</v>
      </c>
      <c r="K32" s="3">
        <f>MAX(F31:F42)</f>
        <v>78.900000000000006</v>
      </c>
      <c r="L32" s="1">
        <f>MAX(G31:G42)</f>
        <v>6.0999999999999999E-2</v>
      </c>
      <c r="N32" s="1" t="s">
        <v>15</v>
      </c>
      <c r="O32" s="1" t="s">
        <v>11</v>
      </c>
      <c r="P32" s="42">
        <v>0.43402777777777773</v>
      </c>
      <c r="Q32" s="31">
        <v>20.6</v>
      </c>
      <c r="R32" s="48">
        <f t="shared" ref="R32:R42" si="8">Q32*9/5+32</f>
        <v>69.08</v>
      </c>
      <c r="S32" s="6">
        <v>261.3</v>
      </c>
      <c r="T32" s="39" t="s">
        <v>93</v>
      </c>
      <c r="V32" s="73" t="s">
        <v>86</v>
      </c>
      <c r="W32" s="3">
        <f>MAX(Q31:Q42)</f>
        <v>20.6</v>
      </c>
      <c r="X32" s="3">
        <f>MAX(S31:S42)</f>
        <v>435.2</v>
      </c>
      <c r="Y32" s="1">
        <f>MAX(T31:T42)</f>
        <v>0.11799999999999999</v>
      </c>
      <c r="AA32" s="1" t="s">
        <v>15</v>
      </c>
      <c r="AB32" s="1" t="s">
        <v>34</v>
      </c>
      <c r="AC32" s="2">
        <v>0.33680555555555558</v>
      </c>
      <c r="AD32" s="3">
        <v>19.3</v>
      </c>
      <c r="AE32" s="38">
        <f t="shared" ref="AE32:AE42" si="9">AD32*9/5+32</f>
        <v>66.740000000000009</v>
      </c>
      <c r="AF32" s="17">
        <v>579.4</v>
      </c>
      <c r="AG32" s="39" t="s">
        <v>93</v>
      </c>
      <c r="AI32" s="73" t="s">
        <v>86</v>
      </c>
      <c r="AJ32" s="3">
        <f>MAX(AD31:AD42)</f>
        <v>20.7</v>
      </c>
      <c r="AK32" s="3">
        <f>MAX(AF31:AF42)</f>
        <v>1046.2</v>
      </c>
      <c r="AL32" s="1">
        <f>MAX(AG31:AG42)</f>
        <v>0.19700000000000001</v>
      </c>
      <c r="AN32" s="1" t="s">
        <v>15</v>
      </c>
      <c r="AO32" s="1" t="s">
        <v>29</v>
      </c>
      <c r="AP32" s="50">
        <v>0.61805555555555558</v>
      </c>
      <c r="AQ32" s="6">
        <v>20.5</v>
      </c>
      <c r="AR32" s="48">
        <f t="shared" ref="AR32:AR41" si="10">AQ32*9/5+32</f>
        <v>68.900000000000006</v>
      </c>
      <c r="AS32" s="41">
        <v>461.1</v>
      </c>
      <c r="AT32" s="39" t="s">
        <v>93</v>
      </c>
      <c r="AU32" s="62"/>
      <c r="AV32" s="73" t="s">
        <v>86</v>
      </c>
      <c r="AW32" s="3">
        <f>MAX(AQ31:AQ42)</f>
        <v>23.2</v>
      </c>
      <c r="AX32" s="3">
        <f>MAX(AS31:AS42)</f>
        <v>727</v>
      </c>
      <c r="AY32" s="1">
        <f>MAX(AT31:AT42)</f>
        <v>0.184</v>
      </c>
    </row>
    <row r="33" spans="1:51" x14ac:dyDescent="0.25">
      <c r="A33" s="1" t="s">
        <v>16</v>
      </c>
      <c r="B33" s="1" t="s">
        <v>21</v>
      </c>
      <c r="C33" s="2">
        <v>0.52430555555555558</v>
      </c>
      <c r="D33" s="3">
        <v>14.9</v>
      </c>
      <c r="E33" s="38">
        <f t="shared" si="7"/>
        <v>58.82</v>
      </c>
      <c r="F33" s="6">
        <v>78.900000000000006</v>
      </c>
      <c r="G33" s="39" t="s">
        <v>93</v>
      </c>
      <c r="I33" s="73" t="s">
        <v>87</v>
      </c>
      <c r="J33" s="3">
        <f>MIN(D31:D42)</f>
        <v>2.5</v>
      </c>
      <c r="K33" s="3">
        <f>MIN(F31:F42)</f>
        <v>1</v>
      </c>
      <c r="L33" s="1">
        <f>MIN(G31:G42)</f>
        <v>1.9E-2</v>
      </c>
      <c r="N33" s="1" t="s">
        <v>16</v>
      </c>
      <c r="O33" s="1" t="s">
        <v>11</v>
      </c>
      <c r="P33" s="33" t="s">
        <v>93</v>
      </c>
      <c r="Q33" s="35" t="s">
        <v>93</v>
      </c>
      <c r="R33" s="59" t="s">
        <v>93</v>
      </c>
      <c r="S33" s="39" t="s">
        <v>93</v>
      </c>
      <c r="T33" s="39" t="s">
        <v>93</v>
      </c>
      <c r="V33" s="73" t="s">
        <v>87</v>
      </c>
      <c r="W33" s="3">
        <f>MIN(Q31:Q42)</f>
        <v>11.5</v>
      </c>
      <c r="X33" s="3">
        <f>MIN(S31:S42)</f>
        <v>125.9</v>
      </c>
      <c r="Y33" s="1">
        <f>MIN(T31:T42)</f>
        <v>6.7000000000000004E-2</v>
      </c>
      <c r="AA33" s="1" t="s">
        <v>16</v>
      </c>
      <c r="AB33" s="1" t="s">
        <v>34</v>
      </c>
      <c r="AC33" s="2">
        <v>0.3576388888888889</v>
      </c>
      <c r="AD33" s="1">
        <v>14.5</v>
      </c>
      <c r="AE33" s="38">
        <f t="shared" si="9"/>
        <v>58.1</v>
      </c>
      <c r="AF33" s="17">
        <v>1046.2</v>
      </c>
      <c r="AG33" s="39" t="s">
        <v>93</v>
      </c>
      <c r="AI33" s="73" t="s">
        <v>87</v>
      </c>
      <c r="AJ33" s="3">
        <f>MIN(AD31:AD42)</f>
        <v>4.9000000000000004</v>
      </c>
      <c r="AK33" s="3">
        <f>MIN(AF31:AF42)</f>
        <v>24.6</v>
      </c>
      <c r="AL33" s="1">
        <f>MIN(AG31:AG42)</f>
        <v>0.13700000000000001</v>
      </c>
      <c r="AN33" s="1" t="s">
        <v>16</v>
      </c>
      <c r="AO33" s="1" t="s">
        <v>29</v>
      </c>
      <c r="AP33" s="2">
        <v>0.63888888888888895</v>
      </c>
      <c r="AQ33" s="1">
        <v>17.600000000000001</v>
      </c>
      <c r="AR33" s="38">
        <f t="shared" si="10"/>
        <v>63.68</v>
      </c>
      <c r="AS33" s="57">
        <v>517.20000000000005</v>
      </c>
      <c r="AT33" s="39" t="s">
        <v>93</v>
      </c>
      <c r="AV33" s="73" t="s">
        <v>87</v>
      </c>
      <c r="AW33" s="3">
        <f>MIN(AQ31:AQ42)</f>
        <v>5.5</v>
      </c>
      <c r="AX33" s="3">
        <f>MIN(AS31:AS42)</f>
        <v>19.899999999999999</v>
      </c>
      <c r="AY33" s="1">
        <f>MIN(AT31:AT42)</f>
        <v>0.16300000000000001</v>
      </c>
    </row>
    <row r="34" spans="1:51" x14ac:dyDescent="0.25">
      <c r="A34" s="1" t="s">
        <v>17</v>
      </c>
      <c r="B34" s="1" t="s">
        <v>21</v>
      </c>
      <c r="C34" s="2">
        <v>0.54166666666666663</v>
      </c>
      <c r="D34" s="1">
        <v>12.3</v>
      </c>
      <c r="E34" s="38">
        <f t="shared" si="7"/>
        <v>54.14</v>
      </c>
      <c r="F34" s="38">
        <v>37.9</v>
      </c>
      <c r="G34" s="92" t="s">
        <v>93</v>
      </c>
      <c r="I34" s="73" t="s">
        <v>88</v>
      </c>
      <c r="J34" s="3">
        <f>MEDIAN(D31:D42)</f>
        <v>7.3</v>
      </c>
      <c r="K34" s="3">
        <f>MEDIAN(F31:F42)</f>
        <v>4.5999999999999996</v>
      </c>
      <c r="L34" s="36">
        <f>MEDIAN(G31:G42)</f>
        <v>3.5000000000000003E-2</v>
      </c>
      <c r="N34" s="1" t="s">
        <v>17</v>
      </c>
      <c r="O34" s="1" t="s">
        <v>11</v>
      </c>
      <c r="P34" s="33" t="s">
        <v>93</v>
      </c>
      <c r="Q34" s="35" t="s">
        <v>93</v>
      </c>
      <c r="R34" s="59" t="s">
        <v>93</v>
      </c>
      <c r="S34" s="39" t="s">
        <v>93</v>
      </c>
      <c r="T34" s="39" t="s">
        <v>93</v>
      </c>
      <c r="V34" s="73" t="s">
        <v>88</v>
      </c>
      <c r="W34" s="3">
        <f>MEDIAN(Q31:Q42)</f>
        <v>17.149999999999999</v>
      </c>
      <c r="X34" s="3">
        <f>MEDIAN(S31:S42)</f>
        <v>260.75</v>
      </c>
      <c r="Y34" s="1">
        <f>MEDIAN(T31:T42)</f>
        <v>8.3000000000000004E-2</v>
      </c>
      <c r="AA34" s="1" t="s">
        <v>17</v>
      </c>
      <c r="AB34" s="1" t="s">
        <v>34</v>
      </c>
      <c r="AC34" s="2">
        <v>0.38541666666666669</v>
      </c>
      <c r="AD34" s="3">
        <v>10.7</v>
      </c>
      <c r="AE34" s="38">
        <f t="shared" si="9"/>
        <v>51.26</v>
      </c>
      <c r="AF34" s="17">
        <v>980.4</v>
      </c>
      <c r="AG34" s="39" t="s">
        <v>93</v>
      </c>
      <c r="AI34" s="73" t="s">
        <v>88</v>
      </c>
      <c r="AJ34" s="3">
        <f>MEDIAN(AD31:AD42)</f>
        <v>9.6999999999999993</v>
      </c>
      <c r="AK34" s="3">
        <f>MEDIAN(AF31:AF42)</f>
        <v>302.7</v>
      </c>
      <c r="AL34" s="1">
        <f>MEDIAN(AG31:AG42)</f>
        <v>0.161</v>
      </c>
      <c r="AN34" s="1" t="s">
        <v>17</v>
      </c>
      <c r="AO34" s="1" t="s">
        <v>29</v>
      </c>
      <c r="AP34" s="50">
        <v>0.63888888888888895</v>
      </c>
      <c r="AQ34" s="6">
        <v>13.7</v>
      </c>
      <c r="AR34" s="48">
        <f t="shared" si="10"/>
        <v>56.66</v>
      </c>
      <c r="AS34" s="45">
        <v>727</v>
      </c>
      <c r="AT34" s="39" t="s">
        <v>93</v>
      </c>
      <c r="AU34" s="19"/>
      <c r="AV34" s="73" t="s">
        <v>88</v>
      </c>
      <c r="AW34" s="3">
        <f>MEDIAN(AQ31:AQ42)</f>
        <v>10.5</v>
      </c>
      <c r="AX34" s="3">
        <f>MEDIAN(AS31:AS42)</f>
        <v>238.2</v>
      </c>
      <c r="AY34" s="1">
        <f>MEDIAN(AT31:AT42)</f>
        <v>0.17349999999999999</v>
      </c>
    </row>
    <row r="35" spans="1:51" x14ac:dyDescent="0.25">
      <c r="A35" s="1" t="s">
        <v>71</v>
      </c>
      <c r="B35" s="1" t="s">
        <v>21</v>
      </c>
      <c r="C35" s="42">
        <v>0.54513888888888895</v>
      </c>
      <c r="D35" s="31">
        <v>4.7</v>
      </c>
      <c r="E35" s="38">
        <f t="shared" si="7"/>
        <v>40.46</v>
      </c>
      <c r="F35" s="48">
        <v>2</v>
      </c>
      <c r="G35" s="35" t="s">
        <v>93</v>
      </c>
      <c r="I35" s="73" t="s">
        <v>89</v>
      </c>
      <c r="J35" s="3">
        <f>J32-J33</f>
        <v>15.899999999999999</v>
      </c>
      <c r="K35" s="3">
        <f>K32-K33</f>
        <v>77.900000000000006</v>
      </c>
      <c r="L35" s="3">
        <f>L32-L33</f>
        <v>4.1999999999999996E-2</v>
      </c>
      <c r="N35" s="1" t="s">
        <v>71</v>
      </c>
      <c r="O35" s="1" t="s">
        <v>11</v>
      </c>
      <c r="P35" s="33" t="s">
        <v>93</v>
      </c>
      <c r="Q35" s="35" t="s">
        <v>93</v>
      </c>
      <c r="R35" s="59" t="s">
        <v>93</v>
      </c>
      <c r="S35" s="35" t="s">
        <v>93</v>
      </c>
      <c r="T35" s="35" t="s">
        <v>93</v>
      </c>
      <c r="V35" s="73" t="s">
        <v>89</v>
      </c>
      <c r="W35" s="3">
        <f>W32-W33</f>
        <v>9.1000000000000014</v>
      </c>
      <c r="X35" s="3">
        <f>X32-X33</f>
        <v>309.29999999999995</v>
      </c>
      <c r="Y35" s="1">
        <f>Y32-Y33</f>
        <v>5.099999999999999E-2</v>
      </c>
      <c r="AA35" s="1" t="s">
        <v>71</v>
      </c>
      <c r="AB35" s="1" t="s">
        <v>34</v>
      </c>
      <c r="AC35" s="42">
        <v>0.37847222222222227</v>
      </c>
      <c r="AD35" s="40">
        <v>6</v>
      </c>
      <c r="AE35" s="38">
        <f t="shared" si="9"/>
        <v>42.8</v>
      </c>
      <c r="AF35" s="48">
        <v>166.4</v>
      </c>
      <c r="AG35" s="35" t="s">
        <v>93</v>
      </c>
      <c r="AI35" s="73" t="s">
        <v>89</v>
      </c>
      <c r="AJ35" s="3">
        <f>AJ32-AJ33</f>
        <v>15.799999999999999</v>
      </c>
      <c r="AK35" s="3">
        <f>AK32-AK33</f>
        <v>1021.6</v>
      </c>
      <c r="AL35" s="1">
        <f>AL32-AL33</f>
        <v>0.06</v>
      </c>
      <c r="AN35" s="1" t="s">
        <v>71</v>
      </c>
      <c r="AO35" s="1" t="s">
        <v>29</v>
      </c>
      <c r="AP35" s="42">
        <v>0.64930555555555558</v>
      </c>
      <c r="AQ35" s="40">
        <v>6.9</v>
      </c>
      <c r="AR35" s="48">
        <f t="shared" si="10"/>
        <v>44.42</v>
      </c>
      <c r="AS35" s="6">
        <v>261.3</v>
      </c>
      <c r="AT35" s="35" t="s">
        <v>93</v>
      </c>
      <c r="AU35" s="5"/>
      <c r="AV35" s="73" t="s">
        <v>89</v>
      </c>
      <c r="AW35" s="3">
        <f>AW32-AW33</f>
        <v>17.7</v>
      </c>
      <c r="AX35" s="3">
        <f>AX32-AX33</f>
        <v>707.1</v>
      </c>
      <c r="AY35" s="1">
        <f>AY32-AY33</f>
        <v>2.0999999999999991E-2</v>
      </c>
    </row>
    <row r="36" spans="1:51" x14ac:dyDescent="0.25">
      <c r="A36" s="1" t="s">
        <v>72</v>
      </c>
      <c r="B36" s="1" t="s">
        <v>21</v>
      </c>
      <c r="C36" s="42">
        <v>0.52083333333333337</v>
      </c>
      <c r="D36" s="40">
        <v>3.2</v>
      </c>
      <c r="E36" s="38">
        <f t="shared" si="7"/>
        <v>37.76</v>
      </c>
      <c r="F36" s="48">
        <v>1</v>
      </c>
      <c r="G36" s="35" t="s">
        <v>93</v>
      </c>
      <c r="N36" s="1" t="s">
        <v>72</v>
      </c>
      <c r="O36" s="1" t="s">
        <v>11</v>
      </c>
      <c r="P36" s="33" t="s">
        <v>93</v>
      </c>
      <c r="Q36" s="35" t="s">
        <v>93</v>
      </c>
      <c r="R36" s="59" t="s">
        <v>93</v>
      </c>
      <c r="S36" s="35" t="s">
        <v>93</v>
      </c>
      <c r="T36" s="35" t="s">
        <v>93</v>
      </c>
      <c r="AA36" s="1" t="s">
        <v>72</v>
      </c>
      <c r="AB36" s="1" t="s">
        <v>34</v>
      </c>
      <c r="AC36" s="42">
        <v>0.36805555555555558</v>
      </c>
      <c r="AD36" s="40">
        <v>7.7</v>
      </c>
      <c r="AE36" s="38">
        <f t="shared" si="9"/>
        <v>45.86</v>
      </c>
      <c r="AF36" s="45">
        <v>980.4</v>
      </c>
      <c r="AG36" s="35" t="s">
        <v>93</v>
      </c>
      <c r="AN36" s="1" t="s">
        <v>72</v>
      </c>
      <c r="AO36" s="1" t="s">
        <v>29</v>
      </c>
      <c r="AP36" s="42">
        <v>0.62847222222222221</v>
      </c>
      <c r="AQ36" s="40">
        <v>7.4</v>
      </c>
      <c r="AR36" s="38">
        <f t="shared" si="10"/>
        <v>45.32</v>
      </c>
      <c r="AS36" s="6">
        <v>238.2</v>
      </c>
      <c r="AT36" s="35" t="s">
        <v>93</v>
      </c>
      <c r="AU36" s="5"/>
    </row>
    <row r="37" spans="1:51" x14ac:dyDescent="0.25">
      <c r="A37" s="1" t="s">
        <v>73</v>
      </c>
      <c r="B37" s="1" t="s">
        <v>21</v>
      </c>
      <c r="C37" s="42">
        <v>0.52777777777777779</v>
      </c>
      <c r="D37" s="31">
        <v>2.5</v>
      </c>
      <c r="E37" s="38">
        <f t="shared" si="7"/>
        <v>36.5</v>
      </c>
      <c r="F37" s="48">
        <v>5.0999999999999996</v>
      </c>
      <c r="G37" s="35" t="s">
        <v>93</v>
      </c>
      <c r="N37" s="1" t="s">
        <v>73</v>
      </c>
      <c r="O37" s="1" t="s">
        <v>11</v>
      </c>
      <c r="P37" s="33" t="s">
        <v>93</v>
      </c>
      <c r="Q37" s="35" t="s">
        <v>93</v>
      </c>
      <c r="R37" s="59" t="s">
        <v>93</v>
      </c>
      <c r="S37" s="35" t="s">
        <v>93</v>
      </c>
      <c r="T37" s="35" t="s">
        <v>93</v>
      </c>
      <c r="AA37" s="1" t="s">
        <v>73</v>
      </c>
      <c r="AB37" s="1" t="s">
        <v>34</v>
      </c>
      <c r="AC37" s="42">
        <v>0.36805555555555558</v>
      </c>
      <c r="AD37" s="40">
        <v>4.9000000000000004</v>
      </c>
      <c r="AE37" s="38">
        <f t="shared" si="9"/>
        <v>40.82</v>
      </c>
      <c r="AF37" s="6">
        <v>238.2</v>
      </c>
      <c r="AG37" s="35" t="s">
        <v>93</v>
      </c>
      <c r="AN37" s="1" t="s">
        <v>73</v>
      </c>
      <c r="AO37" s="1" t="s">
        <v>29</v>
      </c>
      <c r="AP37" s="42">
        <v>0.63541666666666663</v>
      </c>
      <c r="AQ37" s="40">
        <v>6.4</v>
      </c>
      <c r="AR37" s="38">
        <f t="shared" si="10"/>
        <v>43.519999999999996</v>
      </c>
      <c r="AS37" s="6">
        <v>74.900000000000006</v>
      </c>
      <c r="AT37" s="35" t="s">
        <v>93</v>
      </c>
      <c r="AU37" s="5"/>
    </row>
    <row r="38" spans="1:51" x14ac:dyDescent="0.25">
      <c r="A38" s="1" t="s">
        <v>74</v>
      </c>
      <c r="B38" s="1" t="s">
        <v>21</v>
      </c>
      <c r="C38" s="42">
        <v>0.51388888888888895</v>
      </c>
      <c r="D38" s="40">
        <v>3</v>
      </c>
      <c r="E38" s="38">
        <f t="shared" si="7"/>
        <v>37.4</v>
      </c>
      <c r="F38" s="48">
        <v>4.0999999999999996</v>
      </c>
      <c r="G38" s="35" t="s">
        <v>93</v>
      </c>
      <c r="N38" s="1" t="s">
        <v>74</v>
      </c>
      <c r="O38" s="1" t="s">
        <v>11</v>
      </c>
      <c r="P38" s="33" t="s">
        <v>93</v>
      </c>
      <c r="Q38" s="35" t="s">
        <v>93</v>
      </c>
      <c r="R38" s="59" t="s">
        <v>93</v>
      </c>
      <c r="S38" s="35" t="s">
        <v>93</v>
      </c>
      <c r="T38" s="35" t="s">
        <v>93</v>
      </c>
      <c r="AA38" s="1" t="s">
        <v>74</v>
      </c>
      <c r="AB38" s="1" t="s">
        <v>34</v>
      </c>
      <c r="AC38" s="42">
        <v>0.38194444444444442</v>
      </c>
      <c r="AD38" s="31">
        <v>5.5</v>
      </c>
      <c r="AE38" s="38">
        <f t="shared" si="9"/>
        <v>41.9</v>
      </c>
      <c r="AF38" s="41">
        <v>410.6</v>
      </c>
      <c r="AG38" s="35" t="s">
        <v>93</v>
      </c>
      <c r="AN38" s="1" t="s">
        <v>74</v>
      </c>
      <c r="AO38" s="1" t="s">
        <v>29</v>
      </c>
      <c r="AP38" s="42">
        <v>0.61805555555555558</v>
      </c>
      <c r="AQ38" s="31">
        <v>5.5</v>
      </c>
      <c r="AR38" s="38">
        <f t="shared" si="10"/>
        <v>41.9</v>
      </c>
      <c r="AS38" s="6">
        <v>48.7</v>
      </c>
      <c r="AT38" s="35" t="s">
        <v>93</v>
      </c>
      <c r="AU38" s="5"/>
    </row>
    <row r="39" spans="1:51" x14ac:dyDescent="0.25">
      <c r="A39" s="1" t="s">
        <v>75</v>
      </c>
      <c r="B39" s="1" t="s">
        <v>21</v>
      </c>
      <c r="C39" s="42">
        <v>0.51388888888888895</v>
      </c>
      <c r="D39" s="40">
        <v>3.8</v>
      </c>
      <c r="E39" s="38">
        <f t="shared" si="7"/>
        <v>38.839999999999996</v>
      </c>
      <c r="F39" s="40">
        <v>3.1</v>
      </c>
      <c r="G39" s="35" t="s">
        <v>93</v>
      </c>
      <c r="N39" s="1" t="s">
        <v>75</v>
      </c>
      <c r="O39" s="1" t="s">
        <v>11</v>
      </c>
      <c r="P39" s="33" t="s">
        <v>93</v>
      </c>
      <c r="Q39" s="35" t="s">
        <v>93</v>
      </c>
      <c r="R39" s="59" t="s">
        <v>93</v>
      </c>
      <c r="S39" s="35" t="s">
        <v>93</v>
      </c>
      <c r="T39" s="35" t="s">
        <v>93</v>
      </c>
      <c r="AA39" s="1" t="s">
        <v>75</v>
      </c>
      <c r="AB39" s="1" t="s">
        <v>34</v>
      </c>
      <c r="AC39" s="42">
        <v>0.38194444444444442</v>
      </c>
      <c r="AD39" s="40">
        <v>7.1</v>
      </c>
      <c r="AE39" s="38">
        <f t="shared" si="9"/>
        <v>44.78</v>
      </c>
      <c r="AF39" s="6">
        <v>44.8</v>
      </c>
      <c r="AG39" s="35" t="s">
        <v>93</v>
      </c>
      <c r="AN39" s="1" t="s">
        <v>75</v>
      </c>
      <c r="AO39" s="1" t="s">
        <v>29</v>
      </c>
      <c r="AP39" s="42">
        <v>0.61805555555555558</v>
      </c>
      <c r="AQ39" s="31">
        <v>9.6999999999999993</v>
      </c>
      <c r="AR39" s="38">
        <f t="shared" si="10"/>
        <v>49.46</v>
      </c>
      <c r="AS39" s="40">
        <v>29.8</v>
      </c>
      <c r="AT39" s="35" t="s">
        <v>93</v>
      </c>
      <c r="AU39" s="5"/>
    </row>
    <row r="40" spans="1:51" x14ac:dyDescent="0.25">
      <c r="A40" s="1" t="s">
        <v>76</v>
      </c>
      <c r="B40" s="1" t="s">
        <v>21</v>
      </c>
      <c r="C40" s="42">
        <v>0.48958333333333331</v>
      </c>
      <c r="D40" s="40">
        <v>5.5</v>
      </c>
      <c r="E40" s="38">
        <f t="shared" si="7"/>
        <v>41.9</v>
      </c>
      <c r="F40" s="40">
        <v>4.0999999999999996</v>
      </c>
      <c r="G40" s="35" t="s">
        <v>93</v>
      </c>
      <c r="N40" s="1" t="s">
        <v>76</v>
      </c>
      <c r="O40" s="1" t="s">
        <v>11</v>
      </c>
      <c r="P40" s="33" t="s">
        <v>93</v>
      </c>
      <c r="Q40" s="35" t="s">
        <v>93</v>
      </c>
      <c r="R40" s="59" t="s">
        <v>93</v>
      </c>
      <c r="S40" s="35" t="s">
        <v>93</v>
      </c>
      <c r="T40" s="35" t="s">
        <v>93</v>
      </c>
      <c r="AA40" s="1" t="s">
        <v>76</v>
      </c>
      <c r="AB40" s="1" t="s">
        <v>34</v>
      </c>
      <c r="AC40" s="42">
        <v>0.37152777777777773</v>
      </c>
      <c r="AD40" s="40">
        <v>8.6999999999999993</v>
      </c>
      <c r="AE40" s="48">
        <f t="shared" si="9"/>
        <v>47.66</v>
      </c>
      <c r="AF40" s="31">
        <v>24.6</v>
      </c>
      <c r="AG40" s="35" t="s">
        <v>93</v>
      </c>
      <c r="AN40" s="1" t="s">
        <v>76</v>
      </c>
      <c r="AO40" s="1" t="s">
        <v>29</v>
      </c>
      <c r="AP40" s="42">
        <v>0.625</v>
      </c>
      <c r="AQ40" s="31">
        <v>10.5</v>
      </c>
      <c r="AR40" s="38">
        <f t="shared" si="10"/>
        <v>50.9</v>
      </c>
      <c r="AS40" s="31">
        <v>19.899999999999999</v>
      </c>
      <c r="AT40" s="35" t="s">
        <v>93</v>
      </c>
      <c r="AU40" s="5"/>
    </row>
    <row r="41" spans="1:51" x14ac:dyDescent="0.25">
      <c r="A41" s="1" t="s">
        <v>9</v>
      </c>
      <c r="B41" s="1" t="s">
        <v>21</v>
      </c>
      <c r="C41" s="42">
        <v>0.54166666666666663</v>
      </c>
      <c r="D41" s="40">
        <v>9.1</v>
      </c>
      <c r="E41" s="38">
        <f t="shared" si="7"/>
        <v>48.379999999999995</v>
      </c>
      <c r="F41" s="40">
        <v>6.1</v>
      </c>
      <c r="G41" s="6">
        <v>3.5000000000000003E-2</v>
      </c>
      <c r="N41" s="1" t="s">
        <v>9</v>
      </c>
      <c r="O41" s="1" t="s">
        <v>11</v>
      </c>
      <c r="P41" s="50">
        <v>0.46180555555555558</v>
      </c>
      <c r="Q41" s="6">
        <v>11.5</v>
      </c>
      <c r="R41" s="48">
        <f t="shared" si="8"/>
        <v>52.7</v>
      </c>
      <c r="S41" s="6">
        <v>125.9</v>
      </c>
      <c r="T41" s="6">
        <v>6.7000000000000004E-2</v>
      </c>
      <c r="AA41" s="1" t="s">
        <v>9</v>
      </c>
      <c r="AB41" s="1" t="s">
        <v>34</v>
      </c>
      <c r="AC41" s="42">
        <v>0.38541666666666669</v>
      </c>
      <c r="AD41" s="40">
        <v>14</v>
      </c>
      <c r="AE41" s="38">
        <f t="shared" si="9"/>
        <v>57.2</v>
      </c>
      <c r="AF41" s="6">
        <v>166.4</v>
      </c>
      <c r="AG41" s="41">
        <v>0.13700000000000001</v>
      </c>
      <c r="AN41" s="1" t="s">
        <v>9</v>
      </c>
      <c r="AO41" s="1" t="s">
        <v>29</v>
      </c>
      <c r="AP41" s="50">
        <v>0.64236111111111105</v>
      </c>
      <c r="AQ41" s="6">
        <v>17.100000000000001</v>
      </c>
      <c r="AR41" s="48">
        <f t="shared" si="10"/>
        <v>62.78</v>
      </c>
      <c r="AS41" s="6">
        <v>193.5</v>
      </c>
      <c r="AT41" s="41">
        <v>0.184</v>
      </c>
      <c r="AU41" s="19"/>
    </row>
    <row r="42" spans="1:51" x14ac:dyDescent="0.25">
      <c r="A42" s="1" t="s">
        <v>13</v>
      </c>
      <c r="B42" s="1" t="s">
        <v>21</v>
      </c>
      <c r="C42" s="42">
        <v>0.54861111111111105</v>
      </c>
      <c r="D42" s="40">
        <v>11.5</v>
      </c>
      <c r="E42" s="38">
        <f>D42*9/5+32</f>
        <v>52.7</v>
      </c>
      <c r="F42" s="48">
        <v>3.1</v>
      </c>
      <c r="G42" s="6">
        <v>1.9E-2</v>
      </c>
      <c r="N42" s="1" t="s">
        <v>13</v>
      </c>
      <c r="O42" s="1" t="s">
        <v>11</v>
      </c>
      <c r="P42" s="42">
        <v>0.46527777777777773</v>
      </c>
      <c r="Q42" s="40">
        <v>14.4</v>
      </c>
      <c r="R42" s="38">
        <f t="shared" si="8"/>
        <v>57.92</v>
      </c>
      <c r="S42" s="6">
        <v>260.2</v>
      </c>
      <c r="T42" s="41">
        <v>0.11799999999999999</v>
      </c>
      <c r="AA42" s="1" t="s">
        <v>13</v>
      </c>
      <c r="AB42" s="1" t="s">
        <v>34</v>
      </c>
      <c r="AC42" s="42">
        <v>0.37847222222222227</v>
      </c>
      <c r="AD42" s="40">
        <v>15</v>
      </c>
      <c r="AE42" s="38">
        <f t="shared" si="9"/>
        <v>59</v>
      </c>
      <c r="AF42" s="48">
        <v>240</v>
      </c>
      <c r="AG42" s="41">
        <v>0.19700000000000001</v>
      </c>
      <c r="AN42" s="1" t="s">
        <v>13</v>
      </c>
      <c r="AO42" s="1" t="s">
        <v>29</v>
      </c>
      <c r="AP42" s="74" t="s">
        <v>93</v>
      </c>
      <c r="AQ42" s="39" t="s">
        <v>93</v>
      </c>
      <c r="AR42" s="59" t="s">
        <v>93</v>
      </c>
      <c r="AS42" s="39" t="s">
        <v>93</v>
      </c>
      <c r="AT42" s="39" t="s">
        <v>93</v>
      </c>
      <c r="AU42" s="19"/>
    </row>
    <row r="43" spans="1:51" x14ac:dyDescent="0.25">
      <c r="E43" s="82"/>
      <c r="R43" s="82"/>
      <c r="AE43" s="82"/>
      <c r="AR43" s="82"/>
    </row>
    <row r="44" spans="1:51" x14ac:dyDescent="0.25">
      <c r="A44" s="44" t="s">
        <v>1</v>
      </c>
      <c r="B44" s="44" t="s">
        <v>2</v>
      </c>
      <c r="C44" s="44" t="s">
        <v>3</v>
      </c>
      <c r="D44" s="44" t="s">
        <v>4</v>
      </c>
      <c r="E44" s="81" t="s">
        <v>92</v>
      </c>
      <c r="F44" s="44" t="s">
        <v>5</v>
      </c>
      <c r="G44" s="44" t="s">
        <v>6</v>
      </c>
      <c r="I44" s="44" t="s">
        <v>24</v>
      </c>
      <c r="J44" s="44" t="s">
        <v>4</v>
      </c>
      <c r="K44" s="44" t="s">
        <v>5</v>
      </c>
      <c r="L44" s="44" t="s">
        <v>6</v>
      </c>
      <c r="N44" s="44" t="s">
        <v>1</v>
      </c>
      <c r="O44" s="44" t="s">
        <v>2</v>
      </c>
      <c r="P44" s="44" t="s">
        <v>3</v>
      </c>
      <c r="Q44" s="44" t="s">
        <v>4</v>
      </c>
      <c r="R44" s="81" t="s">
        <v>92</v>
      </c>
      <c r="S44" s="44" t="s">
        <v>5</v>
      </c>
      <c r="T44" s="44" t="s">
        <v>6</v>
      </c>
      <c r="V44" s="44" t="s">
        <v>19</v>
      </c>
      <c r="W44" s="44" t="s">
        <v>4</v>
      </c>
      <c r="X44" s="44" t="s">
        <v>5</v>
      </c>
      <c r="Y44" s="44" t="s">
        <v>6</v>
      </c>
      <c r="AA44" s="44" t="s">
        <v>1</v>
      </c>
      <c r="AB44" s="44" t="s">
        <v>2</v>
      </c>
      <c r="AC44" s="44" t="s">
        <v>3</v>
      </c>
      <c r="AD44" s="44" t="s">
        <v>4</v>
      </c>
      <c r="AE44" s="81" t="s">
        <v>92</v>
      </c>
      <c r="AF44" s="44" t="s">
        <v>5</v>
      </c>
      <c r="AG44" s="44" t="s">
        <v>6</v>
      </c>
      <c r="AI44" s="44" t="s">
        <v>37</v>
      </c>
      <c r="AJ44" s="44" t="s">
        <v>4</v>
      </c>
      <c r="AK44" s="44" t="s">
        <v>5</v>
      </c>
      <c r="AL44" s="44" t="s">
        <v>6</v>
      </c>
      <c r="AN44" s="44" t="s">
        <v>1</v>
      </c>
      <c r="AO44" s="44" t="s">
        <v>2</v>
      </c>
      <c r="AP44" s="44" t="s">
        <v>3</v>
      </c>
      <c r="AQ44" s="44" t="s">
        <v>4</v>
      </c>
      <c r="AR44" s="81" t="s">
        <v>92</v>
      </c>
      <c r="AS44" s="44" t="s">
        <v>5</v>
      </c>
      <c r="AT44" s="44" t="s">
        <v>6</v>
      </c>
      <c r="AU44" s="5"/>
      <c r="AV44" s="44" t="s">
        <v>32</v>
      </c>
      <c r="AW44" s="44" t="s">
        <v>4</v>
      </c>
      <c r="AX44" s="44" t="s">
        <v>5</v>
      </c>
      <c r="AY44" s="44" t="s">
        <v>6</v>
      </c>
    </row>
    <row r="45" spans="1:51" x14ac:dyDescent="0.25">
      <c r="A45" s="1" t="s">
        <v>14</v>
      </c>
      <c r="B45" s="1" t="s">
        <v>24</v>
      </c>
      <c r="C45" s="2">
        <v>0.46527777777777773</v>
      </c>
      <c r="D45" s="3">
        <v>21.9</v>
      </c>
      <c r="E45" s="38">
        <f>D45*9/5+32</f>
        <v>71.42</v>
      </c>
      <c r="F45" s="37">
        <v>133.4</v>
      </c>
      <c r="G45" s="17">
        <v>0.156</v>
      </c>
      <c r="H45" s="62" t="s">
        <v>95</v>
      </c>
      <c r="I45" s="73" t="s">
        <v>85</v>
      </c>
      <c r="J45" s="3">
        <f>AVERAGE(D45:D56)</f>
        <v>12.233333333333333</v>
      </c>
      <c r="K45" s="3">
        <f>AVERAGE(F45:F56)</f>
        <v>138.70000000000002</v>
      </c>
      <c r="L45" s="1">
        <f>AVERAGE(G45:G56)</f>
        <v>8.7000000000000008E-2</v>
      </c>
      <c r="N45" s="1" t="s">
        <v>14</v>
      </c>
      <c r="O45" s="1" t="s">
        <v>19</v>
      </c>
      <c r="P45" s="2">
        <v>0.3923611111111111</v>
      </c>
      <c r="Q45" s="3">
        <v>20.6</v>
      </c>
      <c r="R45" s="38">
        <f>Q45*9/5+32</f>
        <v>69.08</v>
      </c>
      <c r="S45" s="37">
        <v>193.5</v>
      </c>
      <c r="T45" s="17">
        <v>0.11899999999999999</v>
      </c>
      <c r="U45" s="62" t="s">
        <v>95</v>
      </c>
      <c r="V45" s="73" t="s">
        <v>85</v>
      </c>
      <c r="W45" s="3">
        <f>AVERAGE(Q45:Q56)</f>
        <v>10.175000000000002</v>
      </c>
      <c r="X45" s="3">
        <f>AVERAGE(S45:S56)</f>
        <v>284.80833333333334</v>
      </c>
      <c r="Y45" s="36">
        <f>AVERAGE(T45:T56)</f>
        <v>0.11266666666666665</v>
      </c>
      <c r="AA45" s="1" t="s">
        <v>14</v>
      </c>
      <c r="AB45" s="1" t="s">
        <v>37</v>
      </c>
      <c r="AC45" s="2">
        <v>0.32291666666666669</v>
      </c>
      <c r="AD45" s="3">
        <v>21.8</v>
      </c>
      <c r="AE45" s="38">
        <f>AD45*9/5+32</f>
        <v>71.240000000000009</v>
      </c>
      <c r="AF45" s="38">
        <v>224.7</v>
      </c>
      <c r="AG45" s="35" t="s">
        <v>93</v>
      </c>
      <c r="AI45" s="73" t="s">
        <v>85</v>
      </c>
      <c r="AJ45" s="3">
        <f>AVERAGE(AD45:AD56)</f>
        <v>10.508333333333335</v>
      </c>
      <c r="AK45" s="3">
        <f>AVERAGE(AF45:AF56)</f>
        <v>564.73333333333346</v>
      </c>
      <c r="AL45" s="1" t="e">
        <f>AVERAGE(AG45:AG56)</f>
        <v>#DIV/0!</v>
      </c>
      <c r="AN45" s="1" t="s">
        <v>14</v>
      </c>
      <c r="AO45" s="1" t="s">
        <v>32</v>
      </c>
      <c r="AP45" s="2">
        <v>0.57291666666666663</v>
      </c>
      <c r="AQ45" s="3">
        <v>23.6</v>
      </c>
      <c r="AR45" s="38">
        <f>AQ45*9/5+32</f>
        <v>74.48</v>
      </c>
      <c r="AS45" s="17">
        <v>1299.7</v>
      </c>
      <c r="AT45" s="17">
        <v>0.29099999999999998</v>
      </c>
      <c r="AU45" s="62" t="s">
        <v>95</v>
      </c>
      <c r="AV45" s="73" t="s">
        <v>85</v>
      </c>
      <c r="AW45" s="3">
        <f>AVERAGE(AQ45:AQ56)</f>
        <v>12.472727272727271</v>
      </c>
      <c r="AX45" s="3">
        <f>AVERAGE(AS45:AS56)</f>
        <v>602.73333333333346</v>
      </c>
      <c r="AY45" s="36">
        <f>AVERAGE(AT45:AT56)</f>
        <v>0.21233333333333335</v>
      </c>
    </row>
    <row r="46" spans="1:51" x14ac:dyDescent="0.25">
      <c r="A46" s="1" t="s">
        <v>15</v>
      </c>
      <c r="B46" s="1" t="s">
        <v>24</v>
      </c>
      <c r="C46" s="2">
        <v>0.47222222222222227</v>
      </c>
      <c r="D46" s="1">
        <v>22.2</v>
      </c>
      <c r="E46" s="38">
        <f t="shared" ref="E46:E56" si="11">D46*9/5+32</f>
        <v>71.959999999999994</v>
      </c>
      <c r="F46" s="17">
        <v>410.6</v>
      </c>
      <c r="G46" s="39" t="s">
        <v>93</v>
      </c>
      <c r="I46" s="73" t="s">
        <v>86</v>
      </c>
      <c r="J46" s="3">
        <f>MAX(D45:D56)</f>
        <v>22.2</v>
      </c>
      <c r="K46" s="3">
        <f>MAX(F45:F56)</f>
        <v>410.6</v>
      </c>
      <c r="L46" s="1">
        <f>MAX(G45:G56)</f>
        <v>0.156</v>
      </c>
      <c r="N46" s="1" t="s">
        <v>15</v>
      </c>
      <c r="O46" s="1" t="s">
        <v>19</v>
      </c>
      <c r="P46" s="2">
        <v>0.41666666666666669</v>
      </c>
      <c r="Q46" s="3">
        <v>20.5</v>
      </c>
      <c r="R46" s="38">
        <f t="shared" ref="R46:R56" si="12">Q46*9/5+32</f>
        <v>68.900000000000006</v>
      </c>
      <c r="S46" s="37">
        <v>275.5</v>
      </c>
      <c r="T46" s="92" t="s">
        <v>93</v>
      </c>
      <c r="V46" s="73" t="s">
        <v>86</v>
      </c>
      <c r="W46" s="3">
        <f>MAX(Q45:Q56)</f>
        <v>20.6</v>
      </c>
      <c r="X46" s="3">
        <f>MAX(S45:S56)</f>
        <v>1413.6</v>
      </c>
      <c r="Y46" s="1">
        <f>MAX(T45:T56)</f>
        <v>0.13200000000000001</v>
      </c>
      <c r="AA46" s="1" t="s">
        <v>15</v>
      </c>
      <c r="AB46" s="1" t="s">
        <v>37</v>
      </c>
      <c r="AC46" s="2">
        <v>0.34375</v>
      </c>
      <c r="AD46" s="1">
        <v>21.1</v>
      </c>
      <c r="AE46" s="38">
        <f t="shared" ref="AE46:AE56" si="13">AD46*9/5+32</f>
        <v>69.98</v>
      </c>
      <c r="AF46" s="48">
        <v>285.10000000000002</v>
      </c>
      <c r="AG46" s="39" t="s">
        <v>93</v>
      </c>
      <c r="AI46" s="73" t="s">
        <v>86</v>
      </c>
      <c r="AJ46" s="3">
        <f>MAX(AD45:AD56)</f>
        <v>21.8</v>
      </c>
      <c r="AK46" s="3">
        <f>MAX(AF45:AF56)</f>
        <v>2419.1999999999998</v>
      </c>
      <c r="AL46" s="1">
        <f>MAX(AG45:AG56)</f>
        <v>0</v>
      </c>
      <c r="AN46" s="1" t="s">
        <v>15</v>
      </c>
      <c r="AO46" s="1" t="s">
        <v>32</v>
      </c>
      <c r="AP46" s="2">
        <v>0.61111111111111105</v>
      </c>
      <c r="AQ46" s="1">
        <v>21.6</v>
      </c>
      <c r="AR46" s="38">
        <f t="shared" ref="AR46:AR56" si="14">AQ46*9/5+32</f>
        <v>70.88</v>
      </c>
      <c r="AS46" s="57">
        <v>579.4</v>
      </c>
      <c r="AT46" s="39" t="s">
        <v>93</v>
      </c>
      <c r="AU46" s="62"/>
      <c r="AV46" s="73" t="s">
        <v>86</v>
      </c>
      <c r="AW46" s="3">
        <f>MAX(AQ45:AQ56)</f>
        <v>23.6</v>
      </c>
      <c r="AX46" s="3">
        <f>MAX(AS45:AS56)</f>
        <v>1986.3</v>
      </c>
      <c r="AY46" s="1">
        <f>MAX(AT45:AT56)</f>
        <v>0.29099999999999998</v>
      </c>
    </row>
    <row r="47" spans="1:51" x14ac:dyDescent="0.25">
      <c r="A47" s="1" t="s">
        <v>16</v>
      </c>
      <c r="B47" s="1" t="s">
        <v>24</v>
      </c>
      <c r="C47" s="2">
        <v>0.48958333333333331</v>
      </c>
      <c r="D47" s="3">
        <v>20</v>
      </c>
      <c r="E47" s="38">
        <f t="shared" si="11"/>
        <v>68</v>
      </c>
      <c r="F47" s="37">
        <v>260.2</v>
      </c>
      <c r="G47" s="39" t="s">
        <v>93</v>
      </c>
      <c r="I47" s="73" t="s">
        <v>87</v>
      </c>
      <c r="J47" s="3">
        <f>MIN(D45:D56)</f>
        <v>5.3</v>
      </c>
      <c r="K47" s="3">
        <f>MIN(F45:F56)</f>
        <v>19.899999999999999</v>
      </c>
      <c r="L47" s="1">
        <f>MIN(G45:G56)</f>
        <v>5.1999999999999998E-2</v>
      </c>
      <c r="N47" s="1" t="s">
        <v>16</v>
      </c>
      <c r="O47" s="1" t="s">
        <v>19</v>
      </c>
      <c r="P47" s="2">
        <v>0.44097222222222227</v>
      </c>
      <c r="Q47" s="3">
        <v>16.100000000000001</v>
      </c>
      <c r="R47" s="38">
        <f t="shared" si="12"/>
        <v>60.980000000000004</v>
      </c>
      <c r="S47" s="38">
        <v>224.7</v>
      </c>
      <c r="T47" s="92" t="s">
        <v>93</v>
      </c>
      <c r="V47" s="73" t="s">
        <v>87</v>
      </c>
      <c r="W47" s="3">
        <f>MIN(Q45:Q56)</f>
        <v>3.1</v>
      </c>
      <c r="X47" s="3">
        <f>MIN(S45:S56)</f>
        <v>35.4</v>
      </c>
      <c r="Y47" s="1">
        <f>MIN(T45:T56)</f>
        <v>8.6999999999999994E-2</v>
      </c>
      <c r="AA47" s="1" t="s">
        <v>16</v>
      </c>
      <c r="AB47" s="1" t="s">
        <v>37</v>
      </c>
      <c r="AC47" s="2">
        <v>0.36805555555555558</v>
      </c>
      <c r="AD47" s="1">
        <v>14.6</v>
      </c>
      <c r="AE47" s="38">
        <f t="shared" si="13"/>
        <v>58.28</v>
      </c>
      <c r="AF47" s="91">
        <v>2419.1999999999998</v>
      </c>
      <c r="AG47" s="39" t="s">
        <v>93</v>
      </c>
      <c r="AI47" s="73" t="s">
        <v>87</v>
      </c>
      <c r="AJ47" s="3">
        <f>MIN(AD45:AD56)</f>
        <v>3</v>
      </c>
      <c r="AK47" s="3">
        <f>MIN(AF45:AF56)</f>
        <v>32.299999999999997</v>
      </c>
      <c r="AL47" s="1">
        <f>MIN(AG45:AG56)</f>
        <v>0</v>
      </c>
      <c r="AN47" s="1" t="s">
        <v>16</v>
      </c>
      <c r="AO47" s="1" t="s">
        <v>32</v>
      </c>
      <c r="AP47" s="2">
        <v>0.63194444444444442</v>
      </c>
      <c r="AQ47" s="1">
        <v>18.2</v>
      </c>
      <c r="AR47" s="38">
        <f t="shared" si="14"/>
        <v>64.759999999999991</v>
      </c>
      <c r="AS47" s="57">
        <v>1986.3</v>
      </c>
      <c r="AT47" s="39" t="s">
        <v>93</v>
      </c>
      <c r="AU47" s="62"/>
      <c r="AV47" s="73" t="s">
        <v>87</v>
      </c>
      <c r="AW47" s="3">
        <f>MIN(AQ45:AQ56)</f>
        <v>3.8</v>
      </c>
      <c r="AX47" s="3">
        <f>MIN(AS45:AS56)</f>
        <v>27.8</v>
      </c>
      <c r="AY47" s="1">
        <f>MIN(AT45:AT56)</f>
        <v>0.16</v>
      </c>
    </row>
    <row r="48" spans="1:51" x14ac:dyDescent="0.25">
      <c r="A48" s="1" t="s">
        <v>17</v>
      </c>
      <c r="B48" s="1" t="s">
        <v>24</v>
      </c>
      <c r="C48" s="2">
        <v>0.50694444444444442</v>
      </c>
      <c r="D48" s="3">
        <v>17</v>
      </c>
      <c r="E48" s="38">
        <f t="shared" si="11"/>
        <v>62.6</v>
      </c>
      <c r="F48" s="37">
        <v>248.1</v>
      </c>
      <c r="G48" s="39" t="s">
        <v>93</v>
      </c>
      <c r="I48" s="73" t="s">
        <v>88</v>
      </c>
      <c r="J48" s="3">
        <f>MEDIAN(D45:D56)</f>
        <v>10.199999999999999</v>
      </c>
      <c r="K48" s="3">
        <f>MEDIAN(F45:F56)</f>
        <v>106.95</v>
      </c>
      <c r="L48" s="1">
        <f>MEDIAN(G45:G56)</f>
        <v>5.2999999999999999E-2</v>
      </c>
      <c r="N48" s="1" t="s">
        <v>17</v>
      </c>
      <c r="O48" s="1" t="s">
        <v>19</v>
      </c>
      <c r="P48" s="2">
        <v>0.44444444444444442</v>
      </c>
      <c r="Q48" s="1">
        <v>11.4</v>
      </c>
      <c r="R48" s="38">
        <f t="shared" si="12"/>
        <v>52.52</v>
      </c>
      <c r="S48" s="37">
        <v>261.3</v>
      </c>
      <c r="T48" s="39" t="s">
        <v>93</v>
      </c>
      <c r="V48" s="73" t="s">
        <v>88</v>
      </c>
      <c r="W48" s="3">
        <f>MEDIAN(Q45:Q56)</f>
        <v>8.65</v>
      </c>
      <c r="X48" s="3">
        <f>MEDIAN(S45:S56)</f>
        <v>213.05</v>
      </c>
      <c r="Y48" s="36">
        <f>MEDIAN(T45:T56)</f>
        <v>0.11899999999999999</v>
      </c>
      <c r="AA48" s="1" t="s">
        <v>17</v>
      </c>
      <c r="AB48" s="1" t="s">
        <v>37</v>
      </c>
      <c r="AC48" s="2">
        <v>0.3888888888888889</v>
      </c>
      <c r="AD48" s="1">
        <v>9.5</v>
      </c>
      <c r="AE48" s="38">
        <f t="shared" si="13"/>
        <v>49.1</v>
      </c>
      <c r="AF48" s="17">
        <v>1413.6</v>
      </c>
      <c r="AG48" s="39" t="s">
        <v>93</v>
      </c>
      <c r="AI48" s="73" t="s">
        <v>88</v>
      </c>
      <c r="AJ48" s="3">
        <f>MEDIAN(AD45:AD56)</f>
        <v>8.5</v>
      </c>
      <c r="AK48" s="3">
        <f>MEDIAN(AF45:AF56)</f>
        <v>254.9</v>
      </c>
      <c r="AL48" s="1" t="e">
        <f>MEDIAN(AG45:AG56)</f>
        <v>#NUM!</v>
      </c>
      <c r="AN48" s="1" t="s">
        <v>17</v>
      </c>
      <c r="AO48" s="1" t="s">
        <v>32</v>
      </c>
      <c r="AP48" s="2">
        <v>0.62847222222222221</v>
      </c>
      <c r="AQ48" s="34" t="s">
        <v>93</v>
      </c>
      <c r="AR48" s="59" t="s">
        <v>93</v>
      </c>
      <c r="AS48" s="17">
        <v>1203.3</v>
      </c>
      <c r="AT48" s="39" t="s">
        <v>93</v>
      </c>
      <c r="AU48" s="61"/>
      <c r="AV48" s="73" t="s">
        <v>88</v>
      </c>
      <c r="AW48" s="3">
        <f>MEDIAN(AQ45:AQ56)</f>
        <v>9.9</v>
      </c>
      <c r="AX48" s="3">
        <f>MEDIAN(AS45:AS56)</f>
        <v>479.05</v>
      </c>
      <c r="AY48" s="36">
        <f>MEDIAN(AT45:AT56)</f>
        <v>0.186</v>
      </c>
    </row>
    <row r="49" spans="1:51" x14ac:dyDescent="0.25">
      <c r="A49" s="1" t="s">
        <v>71</v>
      </c>
      <c r="B49" s="1" t="s">
        <v>24</v>
      </c>
      <c r="C49" s="42">
        <v>0.50694444444444442</v>
      </c>
      <c r="D49" s="31">
        <v>9.6999999999999993</v>
      </c>
      <c r="E49" s="38">
        <f t="shared" si="11"/>
        <v>49.46</v>
      </c>
      <c r="F49" s="6">
        <v>36.4</v>
      </c>
      <c r="G49" s="35" t="s">
        <v>93</v>
      </c>
      <c r="I49" s="73" t="s">
        <v>89</v>
      </c>
      <c r="J49" s="3">
        <f>J46-J47</f>
        <v>16.899999999999999</v>
      </c>
      <c r="K49" s="3">
        <f>K46-K47</f>
        <v>390.70000000000005</v>
      </c>
      <c r="L49" s="1">
        <f>L46-L47</f>
        <v>0.10400000000000001</v>
      </c>
      <c r="N49" s="1" t="s">
        <v>71</v>
      </c>
      <c r="O49" s="1" t="s">
        <v>19</v>
      </c>
      <c r="P49" s="42">
        <v>0.4548611111111111</v>
      </c>
      <c r="Q49" s="40">
        <v>4.4000000000000004</v>
      </c>
      <c r="R49" s="38">
        <f t="shared" si="12"/>
        <v>39.92</v>
      </c>
      <c r="S49" s="6">
        <v>290.89999999999998</v>
      </c>
      <c r="T49" s="35" t="s">
        <v>93</v>
      </c>
      <c r="V49" s="73" t="s">
        <v>89</v>
      </c>
      <c r="W49" s="3">
        <f>W46-W47</f>
        <v>17.5</v>
      </c>
      <c r="X49" s="3">
        <f>X46-X47</f>
        <v>1378.1999999999998</v>
      </c>
      <c r="Y49" s="1">
        <f>Y46-Y47</f>
        <v>4.5000000000000012E-2</v>
      </c>
      <c r="AA49" s="1" t="s">
        <v>71</v>
      </c>
      <c r="AB49" s="1" t="s">
        <v>37</v>
      </c>
      <c r="AC49" s="42">
        <v>0.38194444444444442</v>
      </c>
      <c r="AD49" s="40">
        <v>5</v>
      </c>
      <c r="AE49" s="38">
        <f t="shared" si="13"/>
        <v>41</v>
      </c>
      <c r="AF49" s="6">
        <v>214.2</v>
      </c>
      <c r="AG49" s="35" t="s">
        <v>93</v>
      </c>
      <c r="AI49" s="73" t="s">
        <v>89</v>
      </c>
      <c r="AJ49" s="3">
        <f>AJ46-AJ47</f>
        <v>18.8</v>
      </c>
      <c r="AK49" s="3">
        <f>AK46-AK47</f>
        <v>2386.8999999999996</v>
      </c>
      <c r="AL49" s="1">
        <f>AL46-AL47</f>
        <v>0</v>
      </c>
      <c r="AN49" s="1" t="s">
        <v>71</v>
      </c>
      <c r="AO49" s="1" t="s">
        <v>32</v>
      </c>
      <c r="AP49" s="42">
        <v>0.63888888888888895</v>
      </c>
      <c r="AQ49" s="40">
        <v>5.5</v>
      </c>
      <c r="AR49" s="38">
        <f t="shared" si="14"/>
        <v>41.9</v>
      </c>
      <c r="AS49" s="6">
        <v>260.2</v>
      </c>
      <c r="AT49" s="35" t="s">
        <v>93</v>
      </c>
      <c r="AU49" s="5"/>
      <c r="AV49" s="73" t="s">
        <v>89</v>
      </c>
      <c r="AW49" s="3">
        <f>AW46-AW47</f>
        <v>19.8</v>
      </c>
      <c r="AX49" s="3">
        <f>AX46-AX47</f>
        <v>1958.5</v>
      </c>
      <c r="AY49" s="1">
        <f>AY46-AY47</f>
        <v>0.13099999999999998</v>
      </c>
    </row>
    <row r="50" spans="1:51" x14ac:dyDescent="0.25">
      <c r="A50" s="1" t="s">
        <v>72</v>
      </c>
      <c r="B50" s="1" t="s">
        <v>24</v>
      </c>
      <c r="C50" s="42">
        <v>0.50694444444444442</v>
      </c>
      <c r="D50" s="40">
        <v>8.3000000000000007</v>
      </c>
      <c r="E50" s="38">
        <f t="shared" si="11"/>
        <v>46.94</v>
      </c>
      <c r="F50" s="48">
        <v>80.5</v>
      </c>
      <c r="G50" s="35" t="s">
        <v>93</v>
      </c>
      <c r="N50" s="1" t="s">
        <v>72</v>
      </c>
      <c r="O50" s="1" t="s">
        <v>19</v>
      </c>
      <c r="P50" s="42">
        <v>0.44791666666666669</v>
      </c>
      <c r="Q50" s="40">
        <v>5.2</v>
      </c>
      <c r="R50" s="38">
        <f t="shared" si="12"/>
        <v>41.36</v>
      </c>
      <c r="S50" s="6">
        <v>95.9</v>
      </c>
      <c r="T50" s="35" t="s">
        <v>93</v>
      </c>
      <c r="AA50" s="1" t="s">
        <v>72</v>
      </c>
      <c r="AB50" s="1" t="s">
        <v>37</v>
      </c>
      <c r="AC50" s="42">
        <v>0.37152777777777773</v>
      </c>
      <c r="AD50" s="31">
        <v>5.6</v>
      </c>
      <c r="AE50" s="38">
        <f t="shared" si="13"/>
        <v>42.08</v>
      </c>
      <c r="AF50" s="48">
        <v>218.7</v>
      </c>
      <c r="AG50" s="35" t="s">
        <v>93</v>
      </c>
      <c r="AN50" s="1" t="s">
        <v>72</v>
      </c>
      <c r="AO50" s="1" t="s">
        <v>32</v>
      </c>
      <c r="AP50" s="42">
        <v>0.62152777777777779</v>
      </c>
      <c r="AQ50" s="31">
        <v>6.3</v>
      </c>
      <c r="AR50" s="38">
        <f t="shared" si="14"/>
        <v>43.34</v>
      </c>
      <c r="AS50" s="41">
        <v>770.1</v>
      </c>
      <c r="AT50" s="35" t="s">
        <v>93</v>
      </c>
      <c r="AU50" s="5"/>
    </row>
    <row r="51" spans="1:51" x14ac:dyDescent="0.25">
      <c r="A51" s="1" t="s">
        <v>73</v>
      </c>
      <c r="B51" s="1" t="s">
        <v>24</v>
      </c>
      <c r="C51" s="42">
        <v>0.49652777777777773</v>
      </c>
      <c r="D51" s="40">
        <v>5.3</v>
      </c>
      <c r="E51" s="38">
        <f t="shared" si="11"/>
        <v>41.54</v>
      </c>
      <c r="F51" s="48">
        <v>156.5</v>
      </c>
      <c r="G51" s="35" t="s">
        <v>93</v>
      </c>
      <c r="N51" s="1" t="s">
        <v>73</v>
      </c>
      <c r="O51" s="1" t="s">
        <v>19</v>
      </c>
      <c r="P51" s="42">
        <v>0.4513888888888889</v>
      </c>
      <c r="Q51" s="31">
        <v>3.1</v>
      </c>
      <c r="R51" s="38">
        <f t="shared" si="12"/>
        <v>37.58</v>
      </c>
      <c r="S51" s="41">
        <v>1413.6</v>
      </c>
      <c r="T51" s="35" t="s">
        <v>93</v>
      </c>
      <c r="AA51" s="1" t="s">
        <v>73</v>
      </c>
      <c r="AB51" s="1" t="s">
        <v>37</v>
      </c>
      <c r="AC51" s="42">
        <v>0.375</v>
      </c>
      <c r="AD51" s="31">
        <v>3.2</v>
      </c>
      <c r="AE51" s="38">
        <f t="shared" si="13"/>
        <v>37.76</v>
      </c>
      <c r="AF51" s="41">
        <v>410.6</v>
      </c>
      <c r="AG51" s="35" t="s">
        <v>93</v>
      </c>
      <c r="AN51" s="1" t="s">
        <v>73</v>
      </c>
      <c r="AO51" s="1" t="s">
        <v>32</v>
      </c>
      <c r="AP51" s="42">
        <v>0.625</v>
      </c>
      <c r="AQ51" s="40">
        <v>5.2</v>
      </c>
      <c r="AR51" s="38">
        <f t="shared" si="14"/>
        <v>41.36</v>
      </c>
      <c r="AS51" s="6">
        <v>28.8</v>
      </c>
      <c r="AT51" s="35" t="s">
        <v>93</v>
      </c>
      <c r="AU51" s="5"/>
    </row>
    <row r="52" spans="1:51" x14ac:dyDescent="0.25">
      <c r="A52" s="1" t="s">
        <v>74</v>
      </c>
      <c r="B52" s="1" t="s">
        <v>24</v>
      </c>
      <c r="C52" s="42">
        <v>0.49652777777777773</v>
      </c>
      <c r="D52" s="31">
        <v>5.9</v>
      </c>
      <c r="E52" s="38">
        <f t="shared" si="11"/>
        <v>42.620000000000005</v>
      </c>
      <c r="F52" s="6">
        <v>178.5</v>
      </c>
      <c r="G52" s="35" t="s">
        <v>93</v>
      </c>
      <c r="N52" s="1" t="s">
        <v>74</v>
      </c>
      <c r="O52" s="1" t="s">
        <v>19</v>
      </c>
      <c r="P52" s="42">
        <v>0.44791666666666669</v>
      </c>
      <c r="Q52" s="40">
        <v>3.6</v>
      </c>
      <c r="R52" s="38">
        <f t="shared" si="12"/>
        <v>38.479999999999997</v>
      </c>
      <c r="S52" s="48">
        <v>52</v>
      </c>
      <c r="T52" s="35" t="s">
        <v>93</v>
      </c>
      <c r="AA52" s="1" t="s">
        <v>74</v>
      </c>
      <c r="AB52" s="1" t="s">
        <v>37</v>
      </c>
      <c r="AC52" s="42">
        <v>0.38541666666666669</v>
      </c>
      <c r="AD52" s="40">
        <v>3</v>
      </c>
      <c r="AE52" s="38">
        <f t="shared" si="13"/>
        <v>37.4</v>
      </c>
      <c r="AF52" s="6">
        <v>67.599999999999994</v>
      </c>
      <c r="AG52" s="35" t="s">
        <v>93</v>
      </c>
      <c r="AN52" s="1" t="s">
        <v>74</v>
      </c>
      <c r="AO52" s="1" t="s">
        <v>32</v>
      </c>
      <c r="AP52" s="42">
        <v>0.61111111111111105</v>
      </c>
      <c r="AQ52" s="40">
        <v>3.8</v>
      </c>
      <c r="AR52" s="38">
        <f t="shared" si="14"/>
        <v>38.839999999999996</v>
      </c>
      <c r="AS52" s="48">
        <v>27.8</v>
      </c>
      <c r="AT52" s="35" t="s">
        <v>93</v>
      </c>
      <c r="AU52" s="5"/>
    </row>
    <row r="53" spans="1:51" x14ac:dyDescent="0.25">
      <c r="A53" s="1" t="s">
        <v>75</v>
      </c>
      <c r="B53" s="1" t="s">
        <v>24</v>
      </c>
      <c r="C53" s="42">
        <v>0.5</v>
      </c>
      <c r="D53" s="31">
        <v>5.9</v>
      </c>
      <c r="E53" s="38">
        <f t="shared" si="11"/>
        <v>42.620000000000005</v>
      </c>
      <c r="F53" s="40">
        <v>19.899999999999999</v>
      </c>
      <c r="G53" s="35" t="s">
        <v>93</v>
      </c>
      <c r="N53" s="1" t="s">
        <v>75</v>
      </c>
      <c r="O53" s="1" t="s">
        <v>19</v>
      </c>
      <c r="P53" s="42">
        <v>0.4513888888888889</v>
      </c>
      <c r="Q53" s="40">
        <v>4.7</v>
      </c>
      <c r="R53" s="38">
        <f t="shared" si="12"/>
        <v>40.46</v>
      </c>
      <c r="S53" s="31">
        <v>201.4</v>
      </c>
      <c r="T53" s="35" t="s">
        <v>93</v>
      </c>
      <c r="AA53" s="1" t="s">
        <v>75</v>
      </c>
      <c r="AB53" s="1" t="s">
        <v>37</v>
      </c>
      <c r="AC53" s="42">
        <v>0.3888888888888889</v>
      </c>
      <c r="AD53" s="40">
        <v>5.4</v>
      </c>
      <c r="AE53" s="38">
        <f t="shared" si="13"/>
        <v>41.72</v>
      </c>
      <c r="AF53" s="31">
        <v>77.099999999999994</v>
      </c>
      <c r="AG53" s="35" t="s">
        <v>93</v>
      </c>
      <c r="AN53" s="1" t="s">
        <v>75</v>
      </c>
      <c r="AO53" s="1" t="s">
        <v>32</v>
      </c>
      <c r="AP53" s="42">
        <v>0.61111111111111105</v>
      </c>
      <c r="AQ53" s="31">
        <v>8.8000000000000007</v>
      </c>
      <c r="AR53" s="38">
        <f t="shared" si="14"/>
        <v>47.84</v>
      </c>
      <c r="AS53" s="31">
        <v>36.799999999999997</v>
      </c>
      <c r="AT53" s="35" t="s">
        <v>93</v>
      </c>
      <c r="AU53" s="5"/>
    </row>
    <row r="54" spans="1:51" x14ac:dyDescent="0.25">
      <c r="A54" s="1" t="s">
        <v>76</v>
      </c>
      <c r="B54" s="1" t="s">
        <v>24</v>
      </c>
      <c r="C54" s="42">
        <v>0.47916666666666669</v>
      </c>
      <c r="D54" s="31">
        <v>6.8</v>
      </c>
      <c r="E54" s="38">
        <f t="shared" si="11"/>
        <v>44.239999999999995</v>
      </c>
      <c r="F54" s="31">
        <v>40.4</v>
      </c>
      <c r="G54" s="35" t="s">
        <v>93</v>
      </c>
      <c r="N54" s="1" t="s">
        <v>76</v>
      </c>
      <c r="O54" s="1" t="s">
        <v>19</v>
      </c>
      <c r="P54" s="42">
        <v>0.44097222222222227</v>
      </c>
      <c r="Q54" s="40">
        <v>5.9</v>
      </c>
      <c r="R54" s="38">
        <f t="shared" si="12"/>
        <v>42.620000000000005</v>
      </c>
      <c r="S54" s="31">
        <v>35.4</v>
      </c>
      <c r="T54" s="35" t="s">
        <v>93</v>
      </c>
      <c r="AA54" s="1" t="s">
        <v>76</v>
      </c>
      <c r="AB54" s="1" t="s">
        <v>37</v>
      </c>
      <c r="AC54" s="42">
        <v>0.37847222222222227</v>
      </c>
      <c r="AD54" s="40">
        <v>7.5</v>
      </c>
      <c r="AE54" s="48">
        <f t="shared" si="13"/>
        <v>45.5</v>
      </c>
      <c r="AF54" s="31">
        <v>32.299999999999997</v>
      </c>
      <c r="AG54" s="35" t="s">
        <v>93</v>
      </c>
      <c r="AN54" s="1" t="s">
        <v>76</v>
      </c>
      <c r="AO54" s="1" t="s">
        <v>32</v>
      </c>
      <c r="AP54" s="50">
        <v>0.61458333333333337</v>
      </c>
      <c r="AQ54" s="6">
        <v>9.9</v>
      </c>
      <c r="AR54" s="48">
        <f t="shared" si="14"/>
        <v>49.82</v>
      </c>
      <c r="AS54" s="6">
        <v>82.3</v>
      </c>
      <c r="AT54" s="39" t="s">
        <v>93</v>
      </c>
      <c r="AU54" s="5"/>
    </row>
    <row r="55" spans="1:51" x14ac:dyDescent="0.25">
      <c r="A55" s="1" t="s">
        <v>9</v>
      </c>
      <c r="B55" s="1" t="s">
        <v>24</v>
      </c>
      <c r="C55" s="42">
        <v>0.52083333333333337</v>
      </c>
      <c r="D55" s="31">
        <v>10.7</v>
      </c>
      <c r="E55" s="38">
        <f t="shared" si="11"/>
        <v>51.26</v>
      </c>
      <c r="F55" s="31">
        <v>22.8</v>
      </c>
      <c r="G55" s="6">
        <v>5.2999999999999999E-2</v>
      </c>
      <c r="N55" s="1" t="s">
        <v>9</v>
      </c>
      <c r="O55" s="1" t="s">
        <v>19</v>
      </c>
      <c r="P55" s="42">
        <v>0.4513888888888889</v>
      </c>
      <c r="Q55" s="40">
        <v>11.7</v>
      </c>
      <c r="R55" s="38">
        <f t="shared" si="12"/>
        <v>53.06</v>
      </c>
      <c r="S55" s="6">
        <v>124.6</v>
      </c>
      <c r="T55" s="41">
        <v>8.6999999999999994E-2</v>
      </c>
      <c r="AA55" s="1" t="s">
        <v>9</v>
      </c>
      <c r="AB55" s="1" t="s">
        <v>37</v>
      </c>
      <c r="AC55" s="42">
        <v>0.3923611111111111</v>
      </c>
      <c r="AD55" s="40">
        <v>13.5</v>
      </c>
      <c r="AE55" s="38">
        <f t="shared" si="13"/>
        <v>56.3</v>
      </c>
      <c r="AF55" s="45">
        <v>727</v>
      </c>
      <c r="AG55" s="39" t="s">
        <v>93</v>
      </c>
      <c r="AN55" s="1" t="s">
        <v>9</v>
      </c>
      <c r="AO55" s="1" t="s">
        <v>32</v>
      </c>
      <c r="AP55" s="42">
        <v>0.63541666666666663</v>
      </c>
      <c r="AQ55" s="31">
        <v>16.8</v>
      </c>
      <c r="AR55" s="38">
        <f t="shared" si="14"/>
        <v>62.24</v>
      </c>
      <c r="AS55" s="45">
        <v>410.6</v>
      </c>
      <c r="AT55" s="41">
        <v>0.16</v>
      </c>
      <c r="AU55" s="19"/>
    </row>
    <row r="56" spans="1:51" x14ac:dyDescent="0.25">
      <c r="A56" s="1" t="s">
        <v>13</v>
      </c>
      <c r="B56" s="1" t="s">
        <v>24</v>
      </c>
      <c r="C56" s="42">
        <v>0.53125</v>
      </c>
      <c r="D56" s="31">
        <v>13.1</v>
      </c>
      <c r="E56" s="38">
        <f t="shared" si="11"/>
        <v>55.58</v>
      </c>
      <c r="F56" s="6">
        <v>77.099999999999994</v>
      </c>
      <c r="G56" s="6">
        <v>5.1999999999999998E-2</v>
      </c>
      <c r="N56" s="1" t="s">
        <v>13</v>
      </c>
      <c r="O56" s="1" t="s">
        <v>19</v>
      </c>
      <c r="P56" s="42">
        <v>0.4513888888888889</v>
      </c>
      <c r="Q56" s="40">
        <v>14.9</v>
      </c>
      <c r="R56" s="38">
        <f t="shared" si="12"/>
        <v>58.82</v>
      </c>
      <c r="S56" s="6">
        <v>248.9</v>
      </c>
      <c r="T56" s="41">
        <v>0.13200000000000001</v>
      </c>
      <c r="AA56" s="1" t="s">
        <v>13</v>
      </c>
      <c r="AB56" s="1" t="s">
        <v>37</v>
      </c>
      <c r="AC56" s="42">
        <v>0.38194444444444442</v>
      </c>
      <c r="AD56" s="40">
        <v>15.9</v>
      </c>
      <c r="AE56" s="38">
        <f t="shared" si="13"/>
        <v>60.62</v>
      </c>
      <c r="AF56" s="41">
        <v>686.7</v>
      </c>
      <c r="AG56" s="39" t="s">
        <v>93</v>
      </c>
      <c r="AN56" s="1" t="s">
        <v>13</v>
      </c>
      <c r="AO56" s="1" t="s">
        <v>32</v>
      </c>
      <c r="AP56" s="42">
        <v>0.64583333333333337</v>
      </c>
      <c r="AQ56" s="40">
        <v>17.5</v>
      </c>
      <c r="AR56" s="38">
        <f t="shared" si="14"/>
        <v>63.5</v>
      </c>
      <c r="AS56" s="41">
        <v>547.5</v>
      </c>
      <c r="AT56" s="41">
        <v>0.186</v>
      </c>
      <c r="AU56" s="19"/>
    </row>
    <row r="57" spans="1:51" x14ac:dyDescent="0.25">
      <c r="E57" s="82"/>
      <c r="R57" s="82"/>
      <c r="AE57" s="82"/>
      <c r="AR57" s="82"/>
    </row>
    <row r="58" spans="1:51" x14ac:dyDescent="0.25">
      <c r="A58" s="44" t="s">
        <v>1</v>
      </c>
      <c r="B58" s="44" t="s">
        <v>2</v>
      </c>
      <c r="C58" s="44" t="s">
        <v>3</v>
      </c>
      <c r="D58" s="44" t="s">
        <v>4</v>
      </c>
      <c r="E58" s="81" t="s">
        <v>92</v>
      </c>
      <c r="F58" s="44" t="s">
        <v>5</v>
      </c>
      <c r="G58" s="44" t="s">
        <v>6</v>
      </c>
      <c r="I58" s="44" t="s">
        <v>27</v>
      </c>
      <c r="J58" s="44" t="s">
        <v>4</v>
      </c>
      <c r="K58" s="44" t="s">
        <v>5</v>
      </c>
      <c r="L58" s="44" t="s">
        <v>6</v>
      </c>
      <c r="N58" s="44" t="s">
        <v>1</v>
      </c>
      <c r="O58" s="44" t="s">
        <v>2</v>
      </c>
      <c r="P58" s="44" t="s">
        <v>3</v>
      </c>
      <c r="Q58" s="44" t="s">
        <v>4</v>
      </c>
      <c r="R58" s="81" t="s">
        <v>92</v>
      </c>
      <c r="S58" s="44" t="s">
        <v>5</v>
      </c>
      <c r="T58" s="44" t="s">
        <v>6</v>
      </c>
      <c r="V58" s="44" t="s">
        <v>22</v>
      </c>
      <c r="W58" s="44" t="s">
        <v>4</v>
      </c>
      <c r="X58" s="44" t="s">
        <v>5</v>
      </c>
      <c r="Y58" s="44" t="s">
        <v>6</v>
      </c>
      <c r="AA58" s="44" t="s">
        <v>1</v>
      </c>
      <c r="AB58" s="44" t="s">
        <v>2</v>
      </c>
      <c r="AC58" s="44" t="s">
        <v>3</v>
      </c>
      <c r="AD58" s="44" t="s">
        <v>4</v>
      </c>
      <c r="AE58" s="81" t="s">
        <v>92</v>
      </c>
      <c r="AF58" s="44" t="s">
        <v>5</v>
      </c>
      <c r="AG58" s="44" t="s">
        <v>6</v>
      </c>
      <c r="AI58" s="44" t="s">
        <v>12</v>
      </c>
      <c r="AJ58" s="44" t="s">
        <v>4</v>
      </c>
      <c r="AK58" s="44" t="s">
        <v>5</v>
      </c>
      <c r="AL58" s="44" t="s">
        <v>6</v>
      </c>
      <c r="AN58" s="44" t="s">
        <v>1</v>
      </c>
      <c r="AO58" s="44" t="s">
        <v>2</v>
      </c>
      <c r="AP58" s="44" t="s">
        <v>3</v>
      </c>
      <c r="AQ58" s="44" t="s">
        <v>4</v>
      </c>
      <c r="AR58" s="81" t="s">
        <v>92</v>
      </c>
      <c r="AS58" s="44" t="s">
        <v>5</v>
      </c>
      <c r="AT58" s="44" t="s">
        <v>6</v>
      </c>
      <c r="AU58" s="5"/>
      <c r="AV58" s="44" t="s">
        <v>35</v>
      </c>
      <c r="AW58" s="44" t="s">
        <v>4</v>
      </c>
      <c r="AX58" s="44" t="s">
        <v>5</v>
      </c>
      <c r="AY58" s="44" t="s">
        <v>6</v>
      </c>
    </row>
    <row r="59" spans="1:51" x14ac:dyDescent="0.25">
      <c r="A59" s="1" t="s">
        <v>14</v>
      </c>
      <c r="B59" s="1" t="s">
        <v>27</v>
      </c>
      <c r="C59" s="50">
        <v>0.45833333333333331</v>
      </c>
      <c r="D59" s="6">
        <v>20.8</v>
      </c>
      <c r="E59" s="48">
        <f>D59*9/5+32</f>
        <v>69.44</v>
      </c>
      <c r="F59" s="6">
        <v>161.6</v>
      </c>
      <c r="G59" s="41">
        <v>8.5999999999999993E-2</v>
      </c>
      <c r="H59" s="62" t="s">
        <v>95</v>
      </c>
      <c r="I59" s="73" t="s">
        <v>85</v>
      </c>
      <c r="J59" s="3">
        <f>AVERAGE(D59:D70)</f>
        <v>16.7</v>
      </c>
      <c r="K59" s="3">
        <f>AVERAGE(F59:F70)</f>
        <v>178.43333333333331</v>
      </c>
      <c r="L59" s="1">
        <f>AVERAGE(G59:G70)</f>
        <v>0.11633333333333333</v>
      </c>
      <c r="N59" s="1" t="s">
        <v>14</v>
      </c>
      <c r="O59" s="1" t="s">
        <v>22</v>
      </c>
      <c r="P59" s="2">
        <v>0.37847222222222227</v>
      </c>
      <c r="Q59" s="1">
        <v>20.6</v>
      </c>
      <c r="R59" s="38">
        <f>Q59*9/5+32</f>
        <v>69.08</v>
      </c>
      <c r="S59" s="59" t="s">
        <v>93</v>
      </c>
      <c r="T59" s="58">
        <v>0.23799999999999999</v>
      </c>
      <c r="U59" s="62" t="s">
        <v>95</v>
      </c>
      <c r="V59" s="73" t="s">
        <v>85</v>
      </c>
      <c r="W59" s="3">
        <f>AVERAGE(Q59:Q70)</f>
        <v>10.166666666666666</v>
      </c>
      <c r="X59" s="3">
        <f>AVERAGE(S59:S70)</f>
        <v>161.33636363636361</v>
      </c>
      <c r="Y59" s="36">
        <f>AVERAGE(T59:T70)</f>
        <v>0.154</v>
      </c>
      <c r="AA59" s="1" t="s">
        <v>14</v>
      </c>
      <c r="AB59" s="1" t="s">
        <v>12</v>
      </c>
      <c r="AC59" s="33" t="s">
        <v>93</v>
      </c>
      <c r="AD59" s="35" t="s">
        <v>93</v>
      </c>
      <c r="AE59" s="59" t="s">
        <v>93</v>
      </c>
      <c r="AF59" s="39" t="s">
        <v>93</v>
      </c>
      <c r="AG59" s="35" t="s">
        <v>93</v>
      </c>
      <c r="AI59" s="73" t="s">
        <v>85</v>
      </c>
      <c r="AJ59" s="3">
        <f>AVERAGE(AD59:AD70)</f>
        <v>9.2166666666666668</v>
      </c>
      <c r="AK59" s="3">
        <f>AVERAGE(AF59:AF70)</f>
        <v>244.98333333333335</v>
      </c>
      <c r="AL59" s="1">
        <f>AVERAGE(AG59:AG70)</f>
        <v>0.08</v>
      </c>
      <c r="AN59" s="1" t="s">
        <v>14</v>
      </c>
      <c r="AO59" s="1" t="s">
        <v>35</v>
      </c>
      <c r="AP59" s="2">
        <v>0.59375</v>
      </c>
      <c r="AQ59" s="1">
        <v>26.6</v>
      </c>
      <c r="AR59" s="38">
        <f>AQ59*9/5+32</f>
        <v>79.88</v>
      </c>
      <c r="AS59" s="38">
        <v>137.6</v>
      </c>
      <c r="AT59" s="17">
        <v>0.27200000000000002</v>
      </c>
      <c r="AU59" s="62" t="s">
        <v>95</v>
      </c>
      <c r="AV59" s="73" t="s">
        <v>85</v>
      </c>
      <c r="AW59" s="3">
        <f>AVERAGE(AQ59:AQ70)</f>
        <v>13.549999999999999</v>
      </c>
      <c r="AX59" s="3">
        <f>AVERAGE(AS59:AS70)</f>
        <v>205.99166666666667</v>
      </c>
      <c r="AY59" s="36">
        <f>AVERAGE(AT59:AT70)</f>
        <v>0.22500000000000001</v>
      </c>
    </row>
    <row r="60" spans="1:51" x14ac:dyDescent="0.25">
      <c r="A60" s="1" t="s">
        <v>15</v>
      </c>
      <c r="B60" s="1" t="s">
        <v>27</v>
      </c>
      <c r="C60" s="74" t="s">
        <v>93</v>
      </c>
      <c r="D60" s="59" t="s">
        <v>93</v>
      </c>
      <c r="E60" s="59" t="s">
        <v>93</v>
      </c>
      <c r="F60" s="39" t="s">
        <v>93</v>
      </c>
      <c r="G60" s="39" t="s">
        <v>93</v>
      </c>
      <c r="I60" s="73" t="s">
        <v>86</v>
      </c>
      <c r="J60" s="3">
        <f>MAX(D59:D70)</f>
        <v>20.8</v>
      </c>
      <c r="K60" s="3">
        <f>MAX(F59:F70)</f>
        <v>201.4</v>
      </c>
      <c r="L60" s="1">
        <f>MAX(G59:G70)</f>
        <v>0.157</v>
      </c>
      <c r="N60" s="1" t="s">
        <v>15</v>
      </c>
      <c r="O60" s="1" t="s">
        <v>22</v>
      </c>
      <c r="P60" s="2">
        <v>0.40277777777777773</v>
      </c>
      <c r="Q60" s="3">
        <v>20.6</v>
      </c>
      <c r="R60" s="38">
        <f t="shared" ref="R60:R70" si="15">Q60*9/5+32</f>
        <v>69.08</v>
      </c>
      <c r="S60" s="38">
        <v>248.1</v>
      </c>
      <c r="T60" s="92" t="s">
        <v>93</v>
      </c>
      <c r="V60" s="73" t="s">
        <v>86</v>
      </c>
      <c r="W60" s="3">
        <f>MAX(Q59:Q70)</f>
        <v>20.6</v>
      </c>
      <c r="X60" s="3">
        <f>MAX(S59:S70)</f>
        <v>365.4</v>
      </c>
      <c r="Y60" s="1">
        <f>MAX(T59:T70)</f>
        <v>0.23799999999999999</v>
      </c>
      <c r="AA60" s="1" t="s">
        <v>15</v>
      </c>
      <c r="AB60" s="1" t="s">
        <v>12</v>
      </c>
      <c r="AC60" s="33" t="s">
        <v>93</v>
      </c>
      <c r="AD60" s="34" t="s">
        <v>93</v>
      </c>
      <c r="AE60" s="59" t="s">
        <v>93</v>
      </c>
      <c r="AF60" s="39" t="s">
        <v>93</v>
      </c>
      <c r="AG60" s="35" t="s">
        <v>93</v>
      </c>
      <c r="AI60" s="73" t="s">
        <v>86</v>
      </c>
      <c r="AJ60" s="3">
        <f>MAX(AD59:AD70)</f>
        <v>17.399999999999999</v>
      </c>
      <c r="AK60" s="3">
        <f>MAX(AF59:AF70)</f>
        <v>613.1</v>
      </c>
      <c r="AL60" s="1">
        <f>MAX(AG59:AG70)</f>
        <v>8.4000000000000005E-2</v>
      </c>
      <c r="AN60" s="1" t="s">
        <v>15</v>
      </c>
      <c r="AO60" s="1" t="s">
        <v>35</v>
      </c>
      <c r="AP60" s="2">
        <v>0.63194444444444442</v>
      </c>
      <c r="AQ60" s="1">
        <v>22.4</v>
      </c>
      <c r="AR60" s="38">
        <f t="shared" ref="AR60:AR70" si="16">AQ60*9/5+32</f>
        <v>72.319999999999993</v>
      </c>
      <c r="AS60" s="38">
        <v>307.60000000000002</v>
      </c>
      <c r="AT60" s="39" t="s">
        <v>93</v>
      </c>
      <c r="AU60" s="62"/>
      <c r="AV60" s="73" t="s">
        <v>86</v>
      </c>
      <c r="AW60" s="3">
        <f>MAX(AQ59:AQ70)</f>
        <v>26.6</v>
      </c>
      <c r="AX60" s="3">
        <f>MAX(AS59:AS70)</f>
        <v>517.20000000000005</v>
      </c>
      <c r="AY60" s="1">
        <f>MAX(AT59:AT70)</f>
        <v>0.27200000000000002</v>
      </c>
    </row>
    <row r="61" spans="1:51" x14ac:dyDescent="0.25">
      <c r="A61" s="1" t="s">
        <v>16</v>
      </c>
      <c r="B61" s="1" t="s">
        <v>27</v>
      </c>
      <c r="C61" s="74" t="s">
        <v>93</v>
      </c>
      <c r="D61" s="59" t="s">
        <v>93</v>
      </c>
      <c r="E61" s="59" t="s">
        <v>93</v>
      </c>
      <c r="F61" s="39" t="s">
        <v>93</v>
      </c>
      <c r="G61" s="39" t="s">
        <v>93</v>
      </c>
      <c r="I61" s="73" t="s">
        <v>87</v>
      </c>
      <c r="J61" s="3">
        <f>MIN(D59:D70)</f>
        <v>13.7</v>
      </c>
      <c r="K61" s="3">
        <f>MIN(F59:F70)</f>
        <v>161.6</v>
      </c>
      <c r="L61" s="1">
        <f>MIN(G59:G70)</f>
        <v>8.5999999999999993E-2</v>
      </c>
      <c r="N61" s="1" t="s">
        <v>16</v>
      </c>
      <c r="O61" s="1" t="s">
        <v>22</v>
      </c>
      <c r="P61" s="2">
        <v>0.4236111111111111</v>
      </c>
      <c r="Q61" s="1">
        <v>16.100000000000001</v>
      </c>
      <c r="R61" s="38">
        <f t="shared" si="15"/>
        <v>60.980000000000004</v>
      </c>
      <c r="S61" s="38">
        <v>125.9</v>
      </c>
      <c r="T61" s="92" t="s">
        <v>93</v>
      </c>
      <c r="V61" s="73" t="s">
        <v>87</v>
      </c>
      <c r="W61" s="3">
        <f>MIN(Q59:Q70)</f>
        <v>3</v>
      </c>
      <c r="X61" s="3">
        <f>MIN(S59:S70)</f>
        <v>41</v>
      </c>
      <c r="Y61" s="1">
        <f>MIN(T59:T70)</f>
        <v>8.4000000000000005E-2</v>
      </c>
      <c r="AA61" s="1" t="s">
        <v>16</v>
      </c>
      <c r="AB61" s="1" t="s">
        <v>12</v>
      </c>
      <c r="AC61" s="33" t="s">
        <v>93</v>
      </c>
      <c r="AD61" s="34" t="s">
        <v>93</v>
      </c>
      <c r="AE61" s="59" t="s">
        <v>93</v>
      </c>
      <c r="AF61" s="39" t="s">
        <v>93</v>
      </c>
      <c r="AG61" s="35" t="s">
        <v>93</v>
      </c>
      <c r="AI61" s="73" t="s">
        <v>87</v>
      </c>
      <c r="AJ61" s="3">
        <f>MIN(AD59:AD70)</f>
        <v>5.0999999999999996</v>
      </c>
      <c r="AK61" s="3">
        <f>MIN(AF59:AF70)</f>
        <v>15.8</v>
      </c>
      <c r="AL61" s="1">
        <f>MIN(AG59:AG70)</f>
        <v>7.5999999999999998E-2</v>
      </c>
      <c r="AN61" s="1" t="s">
        <v>16</v>
      </c>
      <c r="AO61" s="1" t="s">
        <v>35</v>
      </c>
      <c r="AP61" s="2">
        <v>0.64930555555555558</v>
      </c>
      <c r="AQ61" s="3">
        <v>20.100000000000001</v>
      </c>
      <c r="AR61" s="38">
        <f t="shared" si="16"/>
        <v>68.180000000000007</v>
      </c>
      <c r="AS61" s="38">
        <v>150</v>
      </c>
      <c r="AT61" s="39" t="s">
        <v>93</v>
      </c>
      <c r="AU61" s="62"/>
      <c r="AV61" s="73" t="s">
        <v>87</v>
      </c>
      <c r="AW61" s="3">
        <f>MIN(AQ59:AQ70)</f>
        <v>4.8</v>
      </c>
      <c r="AX61" s="3">
        <f>MIN(AS59:AS70)</f>
        <v>17.100000000000001</v>
      </c>
      <c r="AY61" s="1">
        <f>MIN(AT59:AT70)</f>
        <v>0.153</v>
      </c>
    </row>
    <row r="62" spans="1:51" x14ac:dyDescent="0.25">
      <c r="A62" s="1" t="s">
        <v>17</v>
      </c>
      <c r="B62" s="1" t="s">
        <v>27</v>
      </c>
      <c r="C62" s="74" t="s">
        <v>93</v>
      </c>
      <c r="D62" s="59" t="s">
        <v>93</v>
      </c>
      <c r="E62" s="59" t="s">
        <v>93</v>
      </c>
      <c r="F62" s="39" t="s">
        <v>93</v>
      </c>
      <c r="G62" s="39" t="s">
        <v>93</v>
      </c>
      <c r="I62" s="73" t="s">
        <v>88</v>
      </c>
      <c r="J62" s="3">
        <f>MEDIAN(D59:D70)</f>
        <v>15.6</v>
      </c>
      <c r="K62" s="3">
        <f>MEDIAN(F59:F70)</f>
        <v>172.3</v>
      </c>
      <c r="L62" s="1">
        <f>MEDIAN(G59:G70)</f>
        <v>0.106</v>
      </c>
      <c r="N62" s="1" t="s">
        <v>17</v>
      </c>
      <c r="O62" s="1" t="s">
        <v>22</v>
      </c>
      <c r="P62" s="2">
        <v>0.45833333333333331</v>
      </c>
      <c r="Q62" s="3">
        <v>11.8</v>
      </c>
      <c r="R62" s="38">
        <f t="shared" si="15"/>
        <v>53.24</v>
      </c>
      <c r="S62" s="37">
        <v>172.3</v>
      </c>
      <c r="T62" s="92" t="s">
        <v>93</v>
      </c>
      <c r="V62" s="73" t="s">
        <v>88</v>
      </c>
      <c r="W62" s="3">
        <f>MEDIAN(Q59:Q70)</f>
        <v>8.6999999999999993</v>
      </c>
      <c r="X62" s="3">
        <f>MEDIAN(S59:S70)</f>
        <v>162.4</v>
      </c>
      <c r="Y62" s="36">
        <f>MEDIAN(T59:T70)</f>
        <v>0.14000000000000001</v>
      </c>
      <c r="AA62" s="1" t="s">
        <v>17</v>
      </c>
      <c r="AB62" s="1" t="s">
        <v>12</v>
      </c>
      <c r="AC62" s="33" t="s">
        <v>93</v>
      </c>
      <c r="AD62" s="34" t="s">
        <v>93</v>
      </c>
      <c r="AE62" s="59" t="s">
        <v>93</v>
      </c>
      <c r="AF62" s="39" t="s">
        <v>93</v>
      </c>
      <c r="AG62" s="35" t="s">
        <v>93</v>
      </c>
      <c r="AI62" s="73" t="s">
        <v>88</v>
      </c>
      <c r="AJ62" s="3">
        <f>MEDIAN(AD59:AD70)</f>
        <v>6.35</v>
      </c>
      <c r="AK62" s="3">
        <f>MEDIAN(AF59:AF70)</f>
        <v>261.3</v>
      </c>
      <c r="AL62" s="1">
        <f>MEDIAN(AG59:AG70)</f>
        <v>0.08</v>
      </c>
      <c r="AN62" s="1" t="s">
        <v>17</v>
      </c>
      <c r="AO62" s="1" t="s">
        <v>35</v>
      </c>
      <c r="AP62" s="2">
        <v>0.64930555555555558</v>
      </c>
      <c r="AQ62" s="1">
        <v>14.3</v>
      </c>
      <c r="AR62" s="38">
        <f t="shared" si="16"/>
        <v>57.74</v>
      </c>
      <c r="AS62" s="57">
        <v>435.2</v>
      </c>
      <c r="AT62" s="39" t="s">
        <v>93</v>
      </c>
      <c r="AU62" s="19"/>
      <c r="AV62" s="73" t="s">
        <v>88</v>
      </c>
      <c r="AW62" s="3">
        <f>MEDIAN(AQ59:AQ70)</f>
        <v>11.850000000000001</v>
      </c>
      <c r="AX62" s="3">
        <f>MEDIAN(AS59:AS70)</f>
        <v>152.65</v>
      </c>
      <c r="AY62" s="36">
        <f>MEDIAN(AT59:AT70)</f>
        <v>0.25</v>
      </c>
    </row>
    <row r="63" spans="1:51" x14ac:dyDescent="0.25">
      <c r="A63" s="1" t="s">
        <v>71</v>
      </c>
      <c r="B63" s="1" t="s">
        <v>27</v>
      </c>
      <c r="C63" s="33" t="s">
        <v>93</v>
      </c>
      <c r="D63" s="35" t="s">
        <v>93</v>
      </c>
      <c r="E63" s="59" t="s">
        <v>93</v>
      </c>
      <c r="F63" s="35" t="s">
        <v>93</v>
      </c>
      <c r="G63" s="35" t="s">
        <v>93</v>
      </c>
      <c r="I63" s="73" t="s">
        <v>89</v>
      </c>
      <c r="J63" s="3">
        <f>J60-J61</f>
        <v>7.1000000000000014</v>
      </c>
      <c r="K63" s="3">
        <f>K60-K61</f>
        <v>39.800000000000011</v>
      </c>
      <c r="L63" s="1">
        <f>L60-L61</f>
        <v>7.1000000000000008E-2</v>
      </c>
      <c r="N63" s="1" t="s">
        <v>71</v>
      </c>
      <c r="O63" s="1" t="s">
        <v>22</v>
      </c>
      <c r="P63" s="42">
        <v>0.44097222222222227</v>
      </c>
      <c r="Q63" s="40">
        <v>4.0999999999999996</v>
      </c>
      <c r="R63" s="38">
        <f t="shared" si="15"/>
        <v>39.380000000000003</v>
      </c>
      <c r="S63" s="48">
        <v>365.4</v>
      </c>
      <c r="T63" s="35" t="s">
        <v>93</v>
      </c>
      <c r="V63" s="73" t="s">
        <v>89</v>
      </c>
      <c r="W63" s="3">
        <f>W60-W61</f>
        <v>17.600000000000001</v>
      </c>
      <c r="X63" s="3">
        <f>X60-X61</f>
        <v>324.39999999999998</v>
      </c>
      <c r="Y63" s="1">
        <f>Y60-Y61</f>
        <v>0.15399999999999997</v>
      </c>
      <c r="AA63" s="1" t="s">
        <v>71</v>
      </c>
      <c r="AB63" s="1" t="s">
        <v>12</v>
      </c>
      <c r="AC63" s="74" t="s">
        <v>93</v>
      </c>
      <c r="AD63" s="39" t="s">
        <v>93</v>
      </c>
      <c r="AE63" s="59" t="s">
        <v>93</v>
      </c>
      <c r="AF63" s="39" t="s">
        <v>93</v>
      </c>
      <c r="AG63" s="39" t="s">
        <v>93</v>
      </c>
      <c r="AI63" s="73" t="s">
        <v>89</v>
      </c>
      <c r="AJ63" s="3">
        <f>AJ60-AJ61</f>
        <v>12.299999999999999</v>
      </c>
      <c r="AK63" s="3">
        <f>AK60-AK61</f>
        <v>597.30000000000007</v>
      </c>
      <c r="AL63" s="1">
        <f>AL60-AL61</f>
        <v>8.0000000000000071E-3</v>
      </c>
      <c r="AN63" s="1" t="s">
        <v>71</v>
      </c>
      <c r="AO63" s="1" t="s">
        <v>35</v>
      </c>
      <c r="AP63" s="42">
        <v>0.65972222222222221</v>
      </c>
      <c r="AQ63" s="31">
        <v>5.4</v>
      </c>
      <c r="AR63" s="38">
        <f t="shared" si="16"/>
        <v>41.72</v>
      </c>
      <c r="AS63" s="48">
        <v>156.5</v>
      </c>
      <c r="AT63" s="35" t="s">
        <v>93</v>
      </c>
      <c r="AU63" s="5"/>
      <c r="AV63" s="73" t="s">
        <v>89</v>
      </c>
      <c r="AW63" s="3">
        <f>AW60-AW61</f>
        <v>21.8</v>
      </c>
      <c r="AX63" s="3">
        <f>AX60-AX61</f>
        <v>500.1</v>
      </c>
      <c r="AY63" s="1">
        <f>AY60-AY61</f>
        <v>0.11900000000000002</v>
      </c>
    </row>
    <row r="64" spans="1:51" x14ac:dyDescent="0.25">
      <c r="A64" s="1" t="s">
        <v>72</v>
      </c>
      <c r="B64" s="1" t="s">
        <v>27</v>
      </c>
      <c r="C64" s="33" t="s">
        <v>93</v>
      </c>
      <c r="D64" s="35" t="s">
        <v>93</v>
      </c>
      <c r="E64" s="59" t="s">
        <v>93</v>
      </c>
      <c r="F64" s="35" t="s">
        <v>93</v>
      </c>
      <c r="G64" s="35" t="s">
        <v>93</v>
      </c>
      <c r="N64" s="1" t="s">
        <v>72</v>
      </c>
      <c r="O64" s="1" t="s">
        <v>22</v>
      </c>
      <c r="P64" s="42">
        <v>0.42708333333333331</v>
      </c>
      <c r="Q64" s="40">
        <v>5</v>
      </c>
      <c r="R64" s="38">
        <f t="shared" si="15"/>
        <v>41</v>
      </c>
      <c r="S64" s="48">
        <v>162.4</v>
      </c>
      <c r="T64" s="35" t="s">
        <v>93</v>
      </c>
      <c r="AA64" s="1" t="s">
        <v>72</v>
      </c>
      <c r="AB64" s="1" t="s">
        <v>12</v>
      </c>
      <c r="AC64" s="74" t="s">
        <v>93</v>
      </c>
      <c r="AD64" s="39" t="s">
        <v>93</v>
      </c>
      <c r="AE64" s="59" t="s">
        <v>93</v>
      </c>
      <c r="AF64" s="39" t="s">
        <v>93</v>
      </c>
      <c r="AG64" s="39" t="s">
        <v>93</v>
      </c>
      <c r="AN64" s="1" t="s">
        <v>72</v>
      </c>
      <c r="AO64" s="1" t="s">
        <v>35</v>
      </c>
      <c r="AP64" s="42">
        <v>0.64236111111111105</v>
      </c>
      <c r="AQ64" s="40">
        <v>6.2</v>
      </c>
      <c r="AR64" s="38">
        <f t="shared" si="16"/>
        <v>43.16</v>
      </c>
      <c r="AS64" s="41">
        <v>435.2</v>
      </c>
      <c r="AT64" s="35" t="s">
        <v>93</v>
      </c>
      <c r="AU64" s="5"/>
    </row>
    <row r="65" spans="1:47" x14ac:dyDescent="0.25">
      <c r="A65" s="1" t="s">
        <v>73</v>
      </c>
      <c r="B65" s="1" t="s">
        <v>27</v>
      </c>
      <c r="C65" s="33" t="s">
        <v>93</v>
      </c>
      <c r="D65" s="35" t="s">
        <v>93</v>
      </c>
      <c r="E65" s="59" t="s">
        <v>93</v>
      </c>
      <c r="F65" s="35" t="s">
        <v>93</v>
      </c>
      <c r="G65" s="35" t="s">
        <v>93</v>
      </c>
      <c r="N65" s="1" t="s">
        <v>73</v>
      </c>
      <c r="O65" s="1" t="s">
        <v>22</v>
      </c>
      <c r="P65" s="42">
        <v>0.44097222222222227</v>
      </c>
      <c r="Q65" s="40">
        <v>3</v>
      </c>
      <c r="R65" s="38">
        <f t="shared" si="15"/>
        <v>37.4</v>
      </c>
      <c r="S65" s="48">
        <v>84.2</v>
      </c>
      <c r="T65" s="35" t="s">
        <v>93</v>
      </c>
      <c r="AA65" s="1" t="s">
        <v>73</v>
      </c>
      <c r="AB65" s="1" t="s">
        <v>12</v>
      </c>
      <c r="AC65" s="42">
        <v>0.39583333333333331</v>
      </c>
      <c r="AD65" s="40">
        <v>5.0999999999999996</v>
      </c>
      <c r="AE65" s="48">
        <f>AD65*9/5+32</f>
        <v>41.18</v>
      </c>
      <c r="AF65" s="6">
        <v>261.3</v>
      </c>
      <c r="AG65" s="35" t="s">
        <v>93</v>
      </c>
      <c r="AN65" s="1" t="s">
        <v>73</v>
      </c>
      <c r="AO65" s="1" t="s">
        <v>35</v>
      </c>
      <c r="AP65" s="42">
        <v>0.64583333333333337</v>
      </c>
      <c r="AQ65" s="31">
        <v>5.7</v>
      </c>
      <c r="AR65" s="38">
        <f t="shared" si="16"/>
        <v>42.260000000000005</v>
      </c>
      <c r="AS65" s="48">
        <v>78</v>
      </c>
      <c r="AT65" s="35" t="s">
        <v>93</v>
      </c>
      <c r="AU65" s="5"/>
    </row>
    <row r="66" spans="1:47" x14ac:dyDescent="0.25">
      <c r="A66" s="1" t="s">
        <v>74</v>
      </c>
      <c r="B66" s="1" t="s">
        <v>27</v>
      </c>
      <c r="C66" s="33" t="s">
        <v>93</v>
      </c>
      <c r="D66" s="35" t="s">
        <v>93</v>
      </c>
      <c r="E66" s="59" t="s">
        <v>93</v>
      </c>
      <c r="F66" s="35" t="s">
        <v>93</v>
      </c>
      <c r="G66" s="35" t="s">
        <v>93</v>
      </c>
      <c r="N66" s="1" t="s">
        <v>74</v>
      </c>
      <c r="O66" s="1" t="s">
        <v>22</v>
      </c>
      <c r="P66" s="42">
        <v>0.4375</v>
      </c>
      <c r="Q66" s="40">
        <v>3.6</v>
      </c>
      <c r="R66" s="38">
        <f t="shared" si="15"/>
        <v>38.479999999999997</v>
      </c>
      <c r="S66" s="48">
        <v>54.6</v>
      </c>
      <c r="T66" s="35" t="s">
        <v>93</v>
      </c>
      <c r="AA66" s="1" t="s">
        <v>74</v>
      </c>
      <c r="AB66" s="1" t="s">
        <v>12</v>
      </c>
      <c r="AC66" s="42">
        <v>0.40625</v>
      </c>
      <c r="AD66" s="40">
        <v>5.2</v>
      </c>
      <c r="AE66" s="48">
        <f>AD66*9/5+32</f>
        <v>41.36</v>
      </c>
      <c r="AF66" s="6">
        <v>27.5</v>
      </c>
      <c r="AG66" s="35" t="s">
        <v>93</v>
      </c>
      <c r="AN66" s="1" t="s">
        <v>74</v>
      </c>
      <c r="AO66" s="1" t="s">
        <v>35</v>
      </c>
      <c r="AP66" s="42">
        <v>0.625</v>
      </c>
      <c r="AQ66" s="40">
        <v>4.8</v>
      </c>
      <c r="AR66" s="38">
        <f t="shared" si="16"/>
        <v>40.64</v>
      </c>
      <c r="AS66" s="48">
        <v>17.100000000000001</v>
      </c>
      <c r="AT66" s="35" t="s">
        <v>93</v>
      </c>
      <c r="AU66" s="5"/>
    </row>
    <row r="67" spans="1:47" x14ac:dyDescent="0.25">
      <c r="A67" s="1" t="s">
        <v>75</v>
      </c>
      <c r="B67" s="1" t="s">
        <v>27</v>
      </c>
      <c r="C67" s="33" t="s">
        <v>93</v>
      </c>
      <c r="D67" s="35" t="s">
        <v>93</v>
      </c>
      <c r="E67" s="59" t="s">
        <v>93</v>
      </c>
      <c r="F67" s="35" t="s">
        <v>93</v>
      </c>
      <c r="G67" s="35" t="s">
        <v>93</v>
      </c>
      <c r="N67" s="1" t="s">
        <v>75</v>
      </c>
      <c r="O67" s="1" t="s">
        <v>22</v>
      </c>
      <c r="P67" s="42">
        <v>0.44097222222222227</v>
      </c>
      <c r="Q67" s="40">
        <v>4.7</v>
      </c>
      <c r="R67" s="38">
        <f t="shared" si="15"/>
        <v>40.46</v>
      </c>
      <c r="S67" s="40">
        <v>143.9</v>
      </c>
      <c r="T67" s="35" t="s">
        <v>93</v>
      </c>
      <c r="AA67" s="1" t="s">
        <v>75</v>
      </c>
      <c r="AB67" s="37" t="s">
        <v>12</v>
      </c>
      <c r="AC67" s="50">
        <v>0.40277777777777773</v>
      </c>
      <c r="AD67" s="48">
        <v>5.5</v>
      </c>
      <c r="AE67" s="48">
        <f t="shared" ref="AE67:AE70" si="17">AD67*9/5+32</f>
        <v>41.9</v>
      </c>
      <c r="AF67" s="41">
        <v>613.1</v>
      </c>
      <c r="AG67" s="39" t="s">
        <v>93</v>
      </c>
      <c r="AN67" s="1" t="s">
        <v>75</v>
      </c>
      <c r="AO67" s="1" t="s">
        <v>35</v>
      </c>
      <c r="AP67" s="42">
        <v>0.63194444444444442</v>
      </c>
      <c r="AQ67" s="31">
        <v>8.6</v>
      </c>
      <c r="AR67" s="38">
        <f t="shared" si="16"/>
        <v>47.48</v>
      </c>
      <c r="AS67" s="40">
        <v>47.2</v>
      </c>
      <c r="AT67" s="35" t="s">
        <v>93</v>
      </c>
      <c r="AU67" s="5"/>
    </row>
    <row r="68" spans="1:47" x14ac:dyDescent="0.25">
      <c r="A68" s="1" t="s">
        <v>76</v>
      </c>
      <c r="B68" s="1" t="s">
        <v>27</v>
      </c>
      <c r="C68" s="33" t="s">
        <v>93</v>
      </c>
      <c r="D68" s="35" t="s">
        <v>93</v>
      </c>
      <c r="E68" s="59" t="s">
        <v>93</v>
      </c>
      <c r="F68" s="35" t="s">
        <v>93</v>
      </c>
      <c r="G68" s="35" t="s">
        <v>93</v>
      </c>
      <c r="N68" s="1" t="s">
        <v>76</v>
      </c>
      <c r="O68" s="1" t="s">
        <v>22</v>
      </c>
      <c r="P68" s="42">
        <v>0.42708333333333331</v>
      </c>
      <c r="Q68" s="40">
        <v>5.8</v>
      </c>
      <c r="R68" s="38">
        <f t="shared" si="15"/>
        <v>42.44</v>
      </c>
      <c r="S68" s="40">
        <v>41</v>
      </c>
      <c r="T68" s="35" t="s">
        <v>93</v>
      </c>
      <c r="AA68" s="1" t="s">
        <v>76</v>
      </c>
      <c r="AB68" s="37" t="s">
        <v>12</v>
      </c>
      <c r="AC68" s="50">
        <v>0.39583333333333331</v>
      </c>
      <c r="AD68" s="48">
        <v>7.2</v>
      </c>
      <c r="AE68" s="48">
        <f t="shared" si="17"/>
        <v>44.96</v>
      </c>
      <c r="AF68" s="6">
        <v>15.8</v>
      </c>
      <c r="AG68" s="39" t="s">
        <v>93</v>
      </c>
      <c r="AN68" s="1" t="s">
        <v>76</v>
      </c>
      <c r="AO68" s="1" t="s">
        <v>35</v>
      </c>
      <c r="AP68" s="42">
        <v>0.63194444444444442</v>
      </c>
      <c r="AQ68" s="31">
        <v>9.4</v>
      </c>
      <c r="AR68" s="38">
        <f t="shared" si="16"/>
        <v>48.92</v>
      </c>
      <c r="AS68" s="40">
        <v>35</v>
      </c>
      <c r="AT68" s="35" t="s">
        <v>93</v>
      </c>
      <c r="AU68" s="5"/>
    </row>
    <row r="69" spans="1:47" x14ac:dyDescent="0.25">
      <c r="A69" s="1" t="s">
        <v>9</v>
      </c>
      <c r="B69" s="1" t="s">
        <v>27</v>
      </c>
      <c r="C69" s="50">
        <v>0.51041666666666663</v>
      </c>
      <c r="D69" s="48">
        <v>13.7</v>
      </c>
      <c r="E69" s="48">
        <f t="shared" ref="E69:E70" si="18">D69*9/5+32</f>
        <v>56.66</v>
      </c>
      <c r="F69" s="6">
        <v>172.3</v>
      </c>
      <c r="G69" s="41">
        <v>0.106</v>
      </c>
      <c r="N69" s="1" t="s">
        <v>9</v>
      </c>
      <c r="O69" s="1" t="s">
        <v>22</v>
      </c>
      <c r="P69" s="42">
        <v>0.43402777777777773</v>
      </c>
      <c r="Q69" s="40">
        <v>11.6</v>
      </c>
      <c r="R69" s="38">
        <f t="shared" si="15"/>
        <v>52.879999999999995</v>
      </c>
      <c r="S69" s="48">
        <v>172.3</v>
      </c>
      <c r="T69" s="94">
        <v>8.4000000000000005E-2</v>
      </c>
      <c r="AA69" s="1" t="s">
        <v>9</v>
      </c>
      <c r="AB69" s="37" t="s">
        <v>12</v>
      </c>
      <c r="AC69" s="50">
        <v>0.40625</v>
      </c>
      <c r="AD69" s="48">
        <v>14.9</v>
      </c>
      <c r="AE69" s="48">
        <f t="shared" si="17"/>
        <v>58.82</v>
      </c>
      <c r="AF69" s="6">
        <v>261.3</v>
      </c>
      <c r="AG69" s="41">
        <v>8.4000000000000005E-2</v>
      </c>
      <c r="AN69" s="1" t="s">
        <v>9</v>
      </c>
      <c r="AO69" s="1" t="s">
        <v>35</v>
      </c>
      <c r="AP69" s="42">
        <v>0.65277777777777779</v>
      </c>
      <c r="AQ69" s="31">
        <v>18.600000000000001</v>
      </c>
      <c r="AR69" s="38">
        <f t="shared" si="16"/>
        <v>65.48</v>
      </c>
      <c r="AS69" s="48">
        <v>155.30000000000001</v>
      </c>
      <c r="AT69" s="41">
        <v>0.153</v>
      </c>
      <c r="AU69" s="19"/>
    </row>
    <row r="70" spans="1:47" x14ac:dyDescent="0.25">
      <c r="A70" s="1" t="s">
        <v>13</v>
      </c>
      <c r="B70" s="1" t="s">
        <v>27</v>
      </c>
      <c r="C70" s="50">
        <v>0.51736111111111105</v>
      </c>
      <c r="D70" s="48">
        <v>15.6</v>
      </c>
      <c r="E70" s="48">
        <f t="shared" si="18"/>
        <v>60.08</v>
      </c>
      <c r="F70" s="6">
        <v>201.4</v>
      </c>
      <c r="G70" s="41">
        <v>0.157</v>
      </c>
      <c r="N70" s="1" t="s">
        <v>13</v>
      </c>
      <c r="O70" s="1" t="s">
        <v>22</v>
      </c>
      <c r="P70" s="42">
        <v>0.4375</v>
      </c>
      <c r="Q70" s="40">
        <v>15.1</v>
      </c>
      <c r="R70" s="38">
        <f t="shared" si="15"/>
        <v>59.18</v>
      </c>
      <c r="S70" s="48">
        <v>204.6</v>
      </c>
      <c r="T70" s="41">
        <v>0.14000000000000001</v>
      </c>
      <c r="AA70" s="1" t="s">
        <v>13</v>
      </c>
      <c r="AB70" s="37" t="s">
        <v>12</v>
      </c>
      <c r="AC70" s="50">
        <v>0.40277777777777773</v>
      </c>
      <c r="AD70" s="48">
        <v>17.399999999999999</v>
      </c>
      <c r="AE70" s="48">
        <f t="shared" si="17"/>
        <v>63.32</v>
      </c>
      <c r="AF70" s="6">
        <v>290.89999999999998</v>
      </c>
      <c r="AG70" s="6">
        <v>7.5999999999999998E-2</v>
      </c>
      <c r="AN70" s="1" t="s">
        <v>13</v>
      </c>
      <c r="AO70" s="1" t="s">
        <v>35</v>
      </c>
      <c r="AP70" s="42">
        <v>0.65625</v>
      </c>
      <c r="AQ70" s="40">
        <v>20.5</v>
      </c>
      <c r="AR70" s="38">
        <f t="shared" si="16"/>
        <v>68.900000000000006</v>
      </c>
      <c r="AS70" s="45">
        <v>517.20000000000005</v>
      </c>
      <c r="AT70" s="41">
        <v>0.25</v>
      </c>
      <c r="AU70" s="19"/>
    </row>
    <row r="71" spans="1:47" x14ac:dyDescent="0.25">
      <c r="E71" s="82"/>
      <c r="R71" s="82"/>
      <c r="AE71" s="82"/>
      <c r="AR71" s="82"/>
    </row>
    <row r="72" spans="1:47" x14ac:dyDescent="0.25">
      <c r="A72" s="44" t="s">
        <v>1</v>
      </c>
      <c r="B72" s="44" t="s">
        <v>2</v>
      </c>
      <c r="C72" s="44" t="s">
        <v>3</v>
      </c>
      <c r="D72" s="44" t="s">
        <v>4</v>
      </c>
      <c r="E72" s="81" t="s">
        <v>92</v>
      </c>
      <c r="F72" s="44" t="s">
        <v>5</v>
      </c>
      <c r="G72" s="44" t="s">
        <v>6</v>
      </c>
      <c r="I72" s="44" t="s">
        <v>30</v>
      </c>
      <c r="J72" s="44" t="s">
        <v>4</v>
      </c>
      <c r="K72" s="44" t="s">
        <v>5</v>
      </c>
      <c r="L72" s="44" t="s">
        <v>6</v>
      </c>
      <c r="N72" s="44" t="s">
        <v>1</v>
      </c>
      <c r="O72" s="44" t="s">
        <v>2</v>
      </c>
      <c r="P72" s="44" t="s">
        <v>3</v>
      </c>
      <c r="Q72" s="44" t="s">
        <v>4</v>
      </c>
      <c r="R72" s="81" t="s">
        <v>92</v>
      </c>
      <c r="S72" s="44" t="s">
        <v>5</v>
      </c>
      <c r="T72" s="44" t="s">
        <v>6</v>
      </c>
      <c r="V72" s="44" t="s">
        <v>25</v>
      </c>
      <c r="W72" s="44" t="s">
        <v>4</v>
      </c>
      <c r="X72" s="44" t="s">
        <v>5</v>
      </c>
      <c r="Y72" s="44" t="s">
        <v>6</v>
      </c>
      <c r="AA72" s="44" t="s">
        <v>1</v>
      </c>
      <c r="AB72" s="44" t="s">
        <v>2</v>
      </c>
      <c r="AC72" s="44" t="s">
        <v>3</v>
      </c>
      <c r="AD72" s="44" t="s">
        <v>4</v>
      </c>
      <c r="AE72" s="81" t="s">
        <v>92</v>
      </c>
      <c r="AF72" s="44" t="s">
        <v>5</v>
      </c>
      <c r="AG72" s="44" t="s">
        <v>6</v>
      </c>
      <c r="AI72" s="44" t="s">
        <v>20</v>
      </c>
      <c r="AJ72" s="44" t="s">
        <v>4</v>
      </c>
      <c r="AK72" s="44" t="s">
        <v>5</v>
      </c>
      <c r="AL72" s="44" t="s">
        <v>6</v>
      </c>
      <c r="AN72" s="44" t="s">
        <v>1</v>
      </c>
      <c r="AO72" s="44" t="s">
        <v>2</v>
      </c>
      <c r="AP72" s="44" t="s">
        <v>3</v>
      </c>
      <c r="AQ72" s="44" t="s">
        <v>4</v>
      </c>
      <c r="AR72" s="81" t="s">
        <v>92</v>
      </c>
      <c r="AS72" s="44" t="s">
        <v>5</v>
      </c>
      <c r="AT72" s="44" t="s">
        <v>6</v>
      </c>
      <c r="AU72" s="5"/>
    </row>
    <row r="73" spans="1:47" x14ac:dyDescent="0.25">
      <c r="A73" s="1" t="s">
        <v>14</v>
      </c>
      <c r="B73" s="1" t="s">
        <v>30</v>
      </c>
      <c r="C73" s="2">
        <v>0.44444444444444442</v>
      </c>
      <c r="D73" s="3">
        <v>20.100000000000001</v>
      </c>
      <c r="E73" s="38">
        <f>D73*9/5+32</f>
        <v>68.180000000000007</v>
      </c>
      <c r="F73" s="37">
        <v>166.4</v>
      </c>
      <c r="G73" s="17">
        <v>0.107</v>
      </c>
      <c r="H73" s="62" t="s">
        <v>95</v>
      </c>
      <c r="I73" s="73" t="s">
        <v>85</v>
      </c>
      <c r="J73" s="3">
        <f>AVERAGE(D73:D84)</f>
        <v>10.491666666666667</v>
      </c>
      <c r="K73" s="3">
        <f>AVERAGE(F73:F84)</f>
        <v>129.30000000000001</v>
      </c>
      <c r="L73" s="36">
        <f>AVERAGE(G73:G84)</f>
        <v>8.666666666666667E-2</v>
      </c>
      <c r="N73" s="1" t="s">
        <v>14</v>
      </c>
      <c r="O73" s="1" t="s">
        <v>25</v>
      </c>
      <c r="P73" s="2">
        <v>0.34722222222222227</v>
      </c>
      <c r="Q73" s="3">
        <v>20.9</v>
      </c>
      <c r="R73" s="38">
        <f>Q73*9/5+32</f>
        <v>69.62</v>
      </c>
      <c r="S73" s="38">
        <v>85.7</v>
      </c>
      <c r="T73" s="58">
        <v>0.151</v>
      </c>
      <c r="U73" s="62" t="s">
        <v>95</v>
      </c>
      <c r="V73" s="73" t="s">
        <v>85</v>
      </c>
      <c r="W73" s="3">
        <f>AVERAGE(Q73:Q84)</f>
        <v>10.15</v>
      </c>
      <c r="X73" s="3">
        <f>AVERAGE(S73:S84)</f>
        <v>193.54999999999998</v>
      </c>
      <c r="Y73" s="36">
        <f>AVERAGE(T73:T84)</f>
        <v>0.16733333333333333</v>
      </c>
      <c r="AA73" s="1" t="s">
        <v>14</v>
      </c>
      <c r="AB73" s="1" t="s">
        <v>20</v>
      </c>
      <c r="AC73" s="2">
        <v>0.3298611111111111</v>
      </c>
      <c r="AD73" s="3">
        <v>19.7</v>
      </c>
      <c r="AE73" s="38">
        <f>AD73*9/5+32</f>
        <v>67.459999999999994</v>
      </c>
      <c r="AF73" s="57">
        <v>980.4</v>
      </c>
      <c r="AG73" s="58">
        <v>0.11</v>
      </c>
      <c r="AH73" s="62" t="s">
        <v>95</v>
      </c>
      <c r="AI73" s="73" t="s">
        <v>85</v>
      </c>
      <c r="AJ73" s="3">
        <f>AVERAGE(AD73:AD84)</f>
        <v>10.633333333333333</v>
      </c>
      <c r="AK73" s="3">
        <f>AVERAGE(AF73:AF84)</f>
        <v>344.87500000000006</v>
      </c>
      <c r="AL73" s="36">
        <f>AVERAGE(AG73:AG84)</f>
        <v>0.105</v>
      </c>
      <c r="AN73" s="1" t="s">
        <v>94</v>
      </c>
      <c r="AO73" s="1" t="s">
        <v>38</v>
      </c>
      <c r="AP73" s="2">
        <v>0.52430555555555558</v>
      </c>
      <c r="AQ73" s="3">
        <v>17.899999999999999</v>
      </c>
      <c r="AR73" s="38">
        <f>AQ73*9/5+32</f>
        <v>64.22</v>
      </c>
      <c r="AS73" s="57">
        <v>1553.1</v>
      </c>
      <c r="AT73" s="39" t="s">
        <v>93</v>
      </c>
      <c r="AU73" s="62"/>
    </row>
    <row r="74" spans="1:47" x14ac:dyDescent="0.25">
      <c r="A74" s="1" t="s">
        <v>15</v>
      </c>
      <c r="B74" s="1" t="s">
        <v>30</v>
      </c>
      <c r="C74" s="2">
        <v>0.45833333333333331</v>
      </c>
      <c r="D74" s="1">
        <v>21.1</v>
      </c>
      <c r="E74" s="38">
        <f t="shared" ref="E74:E84" si="19">D74*9/5+32</f>
        <v>69.98</v>
      </c>
      <c r="F74" s="38">
        <v>238.2</v>
      </c>
      <c r="G74" s="39" t="s">
        <v>93</v>
      </c>
      <c r="I74" s="73" t="s">
        <v>86</v>
      </c>
      <c r="J74" s="3">
        <f>MAX(D73:D84)</f>
        <v>21.1</v>
      </c>
      <c r="K74" s="3">
        <f>MAX(F73:F84)</f>
        <v>365.4</v>
      </c>
      <c r="L74" s="1">
        <f>MAX(G73:G84)</f>
        <v>0.107</v>
      </c>
      <c r="N74" s="1" t="s">
        <v>15</v>
      </c>
      <c r="O74" s="1" t="s">
        <v>25</v>
      </c>
      <c r="P74" s="2">
        <v>0.375</v>
      </c>
      <c r="Q74" s="1">
        <v>20.3</v>
      </c>
      <c r="R74" s="38">
        <f t="shared" ref="R74:R84" si="20">Q74*9/5+32</f>
        <v>68.540000000000006</v>
      </c>
      <c r="S74" s="38">
        <v>172.3</v>
      </c>
      <c r="T74" s="39" t="s">
        <v>93</v>
      </c>
      <c r="V74" s="73" t="s">
        <v>86</v>
      </c>
      <c r="W74" s="3">
        <f>MAX(Q73:Q84)</f>
        <v>20.9</v>
      </c>
      <c r="X74" s="3">
        <f>MAX(S73:S84)</f>
        <v>435.2</v>
      </c>
      <c r="Y74" s="1">
        <f>MAX(T73:T84)</f>
        <v>0.25600000000000001</v>
      </c>
      <c r="AA74" s="1" t="s">
        <v>15</v>
      </c>
      <c r="AB74" s="1" t="s">
        <v>20</v>
      </c>
      <c r="AC74" s="2">
        <v>0.35416666666666669</v>
      </c>
      <c r="AD74" s="3">
        <v>18.7</v>
      </c>
      <c r="AE74" s="38">
        <f t="shared" ref="AE74:AE84" si="21">AD74*9/5+32</f>
        <v>65.66</v>
      </c>
      <c r="AF74" s="38">
        <v>78</v>
      </c>
      <c r="AG74" s="39" t="s">
        <v>93</v>
      </c>
      <c r="AI74" s="73" t="s">
        <v>86</v>
      </c>
      <c r="AJ74" s="3">
        <f>MAX(AD73:AD84)</f>
        <v>19.7</v>
      </c>
      <c r="AK74" s="3">
        <f>MAX(AF73:AF84)</f>
        <v>980.4</v>
      </c>
      <c r="AL74" s="1">
        <f>MAX(AG73:AG84)</f>
        <v>0.111</v>
      </c>
      <c r="AN74" s="1" t="s">
        <v>94</v>
      </c>
      <c r="AO74" s="1" t="s">
        <v>39</v>
      </c>
      <c r="AP74" s="2">
        <v>0.54513888888888895</v>
      </c>
      <c r="AQ74" s="3">
        <v>15.6</v>
      </c>
      <c r="AR74" s="38">
        <f t="shared" ref="AR74:AR80" si="22">AQ74*9/5+32</f>
        <v>60.08</v>
      </c>
      <c r="AS74" s="37">
        <v>224.7</v>
      </c>
      <c r="AT74" s="39" t="s">
        <v>93</v>
      </c>
    </row>
    <row r="75" spans="1:47" x14ac:dyDescent="0.25">
      <c r="A75" s="1" t="s">
        <v>16</v>
      </c>
      <c r="B75" s="1" t="s">
        <v>30</v>
      </c>
      <c r="C75" s="2">
        <v>0.47916666666666669</v>
      </c>
      <c r="D75" s="1">
        <v>17.2</v>
      </c>
      <c r="E75" s="38">
        <f t="shared" si="19"/>
        <v>62.959999999999994</v>
      </c>
      <c r="F75" s="37">
        <v>128.1</v>
      </c>
      <c r="G75" s="39" t="s">
        <v>93</v>
      </c>
      <c r="I75" s="73" t="s">
        <v>87</v>
      </c>
      <c r="J75" s="3">
        <f>MIN(D73:D84)</f>
        <v>3.5</v>
      </c>
      <c r="K75" s="3">
        <f>MIN(F73:F84)</f>
        <v>17.3</v>
      </c>
      <c r="L75" s="1">
        <f>MIN(G73:G84)</f>
        <v>6.4000000000000001E-2</v>
      </c>
      <c r="N75" s="1" t="s">
        <v>16</v>
      </c>
      <c r="O75" s="1" t="s">
        <v>25</v>
      </c>
      <c r="P75" s="50">
        <v>0.39583333333333331</v>
      </c>
      <c r="Q75" s="48">
        <v>16</v>
      </c>
      <c r="R75" s="38">
        <f t="shared" si="20"/>
        <v>60.8</v>
      </c>
      <c r="S75" s="6">
        <v>209.8</v>
      </c>
      <c r="T75" s="39" t="s">
        <v>93</v>
      </c>
      <c r="V75" s="73" t="s">
        <v>87</v>
      </c>
      <c r="W75" s="3">
        <f>MIN(Q73:Q84)</f>
        <v>2.8</v>
      </c>
      <c r="X75" s="3">
        <f>MIN(S73:S84)</f>
        <v>47.2</v>
      </c>
      <c r="Y75" s="1">
        <f>MIN(T73:T84)</f>
        <v>9.5000000000000001E-2</v>
      </c>
      <c r="AA75" s="1" t="s">
        <v>16</v>
      </c>
      <c r="AB75" s="1" t="s">
        <v>20</v>
      </c>
      <c r="AC75" s="2">
        <v>0.37847222222222227</v>
      </c>
      <c r="AD75" s="1">
        <v>15.1</v>
      </c>
      <c r="AE75" s="38">
        <f t="shared" si="21"/>
        <v>59.18</v>
      </c>
      <c r="AF75" s="17">
        <v>547.5</v>
      </c>
      <c r="AG75" s="39" t="s">
        <v>93</v>
      </c>
      <c r="AI75" s="73" t="s">
        <v>87</v>
      </c>
      <c r="AJ75" s="3">
        <f>MIN(AD73:AD84)</f>
        <v>3.5</v>
      </c>
      <c r="AK75" s="3">
        <f>MIN(AF73:AF84)</f>
        <v>16</v>
      </c>
      <c r="AL75" s="1">
        <f>MIN(AG73:AG84)</f>
        <v>9.4E-2</v>
      </c>
      <c r="AN75" s="32" t="s">
        <v>96</v>
      </c>
      <c r="AO75" s="1" t="s">
        <v>38</v>
      </c>
      <c r="AP75" s="42">
        <v>0.3923611111111111</v>
      </c>
      <c r="AQ75" s="31">
        <v>5.9</v>
      </c>
      <c r="AR75" s="38">
        <f t="shared" si="22"/>
        <v>42.620000000000005</v>
      </c>
      <c r="AS75" s="31">
        <v>39.299999999999997</v>
      </c>
      <c r="AT75" s="17">
        <v>0.104</v>
      </c>
      <c r="AU75" s="61"/>
    </row>
    <row r="76" spans="1:47" x14ac:dyDescent="0.25">
      <c r="A76" s="1" t="s">
        <v>17</v>
      </c>
      <c r="B76" s="1" t="s">
        <v>30</v>
      </c>
      <c r="C76" s="2">
        <v>0.49305555555555558</v>
      </c>
      <c r="D76" s="1">
        <v>13.2</v>
      </c>
      <c r="E76" s="38">
        <f t="shared" si="19"/>
        <v>55.76</v>
      </c>
      <c r="F76" s="37">
        <v>365.4</v>
      </c>
      <c r="G76" s="39" t="s">
        <v>93</v>
      </c>
      <c r="I76" s="73" t="s">
        <v>88</v>
      </c>
      <c r="J76" s="3">
        <f>MEDIAN(D73:D84)</f>
        <v>8.75</v>
      </c>
      <c r="K76" s="3">
        <f>MEDIAN(F73:F84)</f>
        <v>96.6</v>
      </c>
      <c r="L76" s="1">
        <f>MEDIAN(G73:G84)</f>
        <v>8.8999999999999996E-2</v>
      </c>
      <c r="N76" s="1" t="s">
        <v>17</v>
      </c>
      <c r="O76" s="1" t="s">
        <v>25</v>
      </c>
      <c r="P76" s="2">
        <v>0.42708333333333331</v>
      </c>
      <c r="Q76" s="3">
        <v>11.6</v>
      </c>
      <c r="R76" s="38">
        <f t="shared" si="20"/>
        <v>52.879999999999995</v>
      </c>
      <c r="S76" s="57">
        <v>435.2</v>
      </c>
      <c r="T76" s="92" t="s">
        <v>93</v>
      </c>
      <c r="V76" s="73" t="s">
        <v>88</v>
      </c>
      <c r="W76" s="3">
        <f>MEDIAN(Q73:Q84)</f>
        <v>9.1</v>
      </c>
      <c r="X76" s="3">
        <f>MEDIAN(S73:S84)</f>
        <v>178.65</v>
      </c>
      <c r="Y76" s="1">
        <f>MEDIAN(T73:T84)</f>
        <v>0.151</v>
      </c>
      <c r="AA76" s="1" t="s">
        <v>17</v>
      </c>
      <c r="AB76" s="1" t="s">
        <v>20</v>
      </c>
      <c r="AC76" s="2">
        <v>0.39930555555555558</v>
      </c>
      <c r="AD76" s="1">
        <v>11.3</v>
      </c>
      <c r="AE76" s="38">
        <f t="shared" si="21"/>
        <v>52.34</v>
      </c>
      <c r="AF76" s="17">
        <v>686.7</v>
      </c>
      <c r="AG76" s="39" t="s">
        <v>93</v>
      </c>
      <c r="AI76" s="73" t="s">
        <v>88</v>
      </c>
      <c r="AJ76" s="3">
        <f>MEDIAN(AD73:AD84)</f>
        <v>9.8000000000000007</v>
      </c>
      <c r="AK76" s="3">
        <f>MEDIAN(AF73:AF84)</f>
        <v>185.7</v>
      </c>
      <c r="AL76" s="1">
        <f>MEDIAN(AG73:AG84)</f>
        <v>0.11</v>
      </c>
      <c r="AN76" s="32" t="s">
        <v>96</v>
      </c>
      <c r="AO76" s="1" t="s">
        <v>39</v>
      </c>
      <c r="AP76" s="42">
        <v>0.3576388888888889</v>
      </c>
      <c r="AQ76" s="40">
        <v>6</v>
      </c>
      <c r="AR76" s="38">
        <f t="shared" si="22"/>
        <v>42.8</v>
      </c>
      <c r="AS76" s="31">
        <v>218.7</v>
      </c>
      <c r="AT76" s="17">
        <v>8.5999999999999993E-2</v>
      </c>
      <c r="AU76" s="19"/>
    </row>
    <row r="77" spans="1:47" x14ac:dyDescent="0.25">
      <c r="A77" s="1" t="s">
        <v>71</v>
      </c>
      <c r="B77" s="1" t="s">
        <v>30</v>
      </c>
      <c r="C77" s="42">
        <v>0.49305555555555558</v>
      </c>
      <c r="D77" s="40">
        <v>5.5</v>
      </c>
      <c r="E77" s="38">
        <f t="shared" si="19"/>
        <v>41.9</v>
      </c>
      <c r="F77" s="6">
        <v>260.2</v>
      </c>
      <c r="G77" s="35" t="s">
        <v>93</v>
      </c>
      <c r="I77" s="73" t="s">
        <v>89</v>
      </c>
      <c r="J77" s="3">
        <f>J74-J75</f>
        <v>17.600000000000001</v>
      </c>
      <c r="K77" s="3">
        <f>K74-K75</f>
        <v>348.09999999999997</v>
      </c>
      <c r="L77" s="1">
        <f>L74-L75</f>
        <v>4.2999999999999997E-2</v>
      </c>
      <c r="N77" s="1" t="s">
        <v>71</v>
      </c>
      <c r="O77" s="1" t="s">
        <v>25</v>
      </c>
      <c r="P77" s="42">
        <v>0.4236111111111111</v>
      </c>
      <c r="Q77" s="40">
        <v>4.3</v>
      </c>
      <c r="R77" s="38">
        <f t="shared" si="20"/>
        <v>39.74</v>
      </c>
      <c r="S77" s="48">
        <v>290.89999999999998</v>
      </c>
      <c r="T77" s="35" t="s">
        <v>93</v>
      </c>
      <c r="V77" s="73" t="s">
        <v>89</v>
      </c>
      <c r="W77" s="3">
        <f>W74-W75</f>
        <v>18.099999999999998</v>
      </c>
      <c r="X77" s="3">
        <f>X74-X75</f>
        <v>388</v>
      </c>
      <c r="Y77" s="1">
        <f>Y74-Y75</f>
        <v>0.161</v>
      </c>
      <c r="AA77" s="1" t="s">
        <v>71</v>
      </c>
      <c r="AB77" s="1" t="s">
        <v>20</v>
      </c>
      <c r="AC77" s="42">
        <v>0.3923611111111111</v>
      </c>
      <c r="AD77" s="31">
        <v>4.2</v>
      </c>
      <c r="AE77" s="38">
        <f t="shared" si="21"/>
        <v>39.56</v>
      </c>
      <c r="AF77" s="45">
        <v>461.1</v>
      </c>
      <c r="AG77" s="35" t="s">
        <v>93</v>
      </c>
      <c r="AI77" s="73" t="s">
        <v>89</v>
      </c>
      <c r="AJ77" s="3">
        <f>AJ74-AJ75</f>
        <v>16.2</v>
      </c>
      <c r="AK77" s="3">
        <f>AK74-AK75</f>
        <v>964.4</v>
      </c>
      <c r="AL77" s="1">
        <f>AL74-AL75</f>
        <v>1.7000000000000001E-2</v>
      </c>
      <c r="AN77" s="23" t="s">
        <v>103</v>
      </c>
      <c r="AO77" s="1" t="s">
        <v>38</v>
      </c>
      <c r="AP77" s="42">
        <v>0.34375</v>
      </c>
      <c r="AQ77" s="31">
        <v>9.6999999999999993</v>
      </c>
      <c r="AR77" s="48">
        <f t="shared" si="22"/>
        <v>49.46</v>
      </c>
      <c r="AS77" s="31">
        <v>325.5</v>
      </c>
      <c r="AT77" s="17">
        <v>0.109</v>
      </c>
      <c r="AU77" s="5"/>
    </row>
    <row r="78" spans="1:47" x14ac:dyDescent="0.25">
      <c r="A78" s="1" t="s">
        <v>72</v>
      </c>
      <c r="B78" s="1" t="s">
        <v>30</v>
      </c>
      <c r="C78" s="42">
        <v>0.48958333333333331</v>
      </c>
      <c r="D78" s="40">
        <v>5</v>
      </c>
      <c r="E78" s="38">
        <f t="shared" si="19"/>
        <v>41</v>
      </c>
      <c r="F78" s="6">
        <v>46.4</v>
      </c>
      <c r="G78" s="35" t="s">
        <v>93</v>
      </c>
      <c r="N78" s="1" t="s">
        <v>72</v>
      </c>
      <c r="O78" s="1" t="s">
        <v>25</v>
      </c>
      <c r="P78" s="42">
        <v>0.39930555555555558</v>
      </c>
      <c r="Q78" s="40">
        <v>5.0999999999999996</v>
      </c>
      <c r="R78" s="38">
        <f t="shared" si="20"/>
        <v>41.18</v>
      </c>
      <c r="S78" s="48">
        <v>185</v>
      </c>
      <c r="T78" s="35" t="s">
        <v>93</v>
      </c>
      <c r="AA78" s="1" t="s">
        <v>72</v>
      </c>
      <c r="AB78" s="1" t="s">
        <v>20</v>
      </c>
      <c r="AC78" s="42">
        <v>0.37847222222222227</v>
      </c>
      <c r="AD78" s="40">
        <v>5.9</v>
      </c>
      <c r="AE78" s="38">
        <f t="shared" si="21"/>
        <v>42.620000000000005</v>
      </c>
      <c r="AF78" s="45">
        <v>816.4</v>
      </c>
      <c r="AG78" s="35" t="s">
        <v>93</v>
      </c>
      <c r="AN78" s="23" t="s">
        <v>103</v>
      </c>
      <c r="AO78" s="1" t="s">
        <v>39</v>
      </c>
      <c r="AP78" s="42">
        <v>0.375</v>
      </c>
      <c r="AQ78" s="31">
        <v>9.6999999999999993</v>
      </c>
      <c r="AR78" s="48">
        <f t="shared" si="22"/>
        <v>49.46</v>
      </c>
      <c r="AS78" s="40">
        <v>150</v>
      </c>
      <c r="AT78" s="17">
        <v>9.7000000000000003E-2</v>
      </c>
      <c r="AU78" s="5"/>
    </row>
    <row r="79" spans="1:47" x14ac:dyDescent="0.25">
      <c r="A79" s="1" t="s">
        <v>73</v>
      </c>
      <c r="B79" s="1" t="s">
        <v>30</v>
      </c>
      <c r="C79" s="42">
        <v>0.4861111111111111</v>
      </c>
      <c r="D79" s="40">
        <v>3.5</v>
      </c>
      <c r="E79" s="38">
        <f t="shared" si="19"/>
        <v>38.299999999999997</v>
      </c>
      <c r="F79" s="48">
        <v>24.6</v>
      </c>
      <c r="G79" s="35" t="s">
        <v>93</v>
      </c>
      <c r="N79" s="1" t="s">
        <v>73</v>
      </c>
      <c r="O79" s="1" t="s">
        <v>25</v>
      </c>
      <c r="P79" s="42">
        <v>0.40625</v>
      </c>
      <c r="Q79" s="40">
        <v>2.8</v>
      </c>
      <c r="R79" s="38">
        <f t="shared" si="20"/>
        <v>37.04</v>
      </c>
      <c r="S79" s="48">
        <v>67.7</v>
      </c>
      <c r="T79" s="35" t="s">
        <v>93</v>
      </c>
      <c r="AA79" s="1" t="s">
        <v>73</v>
      </c>
      <c r="AB79" s="1" t="s">
        <v>20</v>
      </c>
      <c r="AC79" s="42">
        <v>0.38541666666666669</v>
      </c>
      <c r="AD79" s="40">
        <v>3.8</v>
      </c>
      <c r="AE79" s="38">
        <f t="shared" si="21"/>
        <v>38.839999999999996</v>
      </c>
      <c r="AF79" s="6">
        <v>64.400000000000006</v>
      </c>
      <c r="AG79" s="35" t="s">
        <v>93</v>
      </c>
      <c r="AN79" s="1"/>
      <c r="AO79" s="1" t="s">
        <v>38</v>
      </c>
      <c r="AP79" s="42"/>
      <c r="AQ79" s="31"/>
      <c r="AR79" s="38">
        <f t="shared" si="22"/>
        <v>32</v>
      </c>
      <c r="AS79" s="31"/>
      <c r="AT79" s="17"/>
      <c r="AU79" s="5"/>
    </row>
    <row r="80" spans="1:47" x14ac:dyDescent="0.25">
      <c r="A80" s="1" t="s">
        <v>74</v>
      </c>
      <c r="B80" s="1" t="s">
        <v>30</v>
      </c>
      <c r="C80" s="42">
        <v>0.4826388888888889</v>
      </c>
      <c r="D80" s="31">
        <v>3.5</v>
      </c>
      <c r="E80" s="38">
        <f t="shared" si="19"/>
        <v>38.299999999999997</v>
      </c>
      <c r="F80" s="48">
        <v>36.9</v>
      </c>
      <c r="G80" s="35" t="s">
        <v>93</v>
      </c>
      <c r="N80" s="1" t="s">
        <v>74</v>
      </c>
      <c r="O80" s="1" t="s">
        <v>25</v>
      </c>
      <c r="P80" s="42">
        <v>0.4201388888888889</v>
      </c>
      <c r="Q80" s="40">
        <v>3.4</v>
      </c>
      <c r="R80" s="38">
        <f t="shared" si="20"/>
        <v>38.119999999999997</v>
      </c>
      <c r="S80" s="48">
        <v>49.6</v>
      </c>
      <c r="T80" s="35" t="s">
        <v>93</v>
      </c>
      <c r="AA80" s="1" t="s">
        <v>74</v>
      </c>
      <c r="AB80" s="1" t="s">
        <v>20</v>
      </c>
      <c r="AC80" s="42">
        <v>0.39583333333333331</v>
      </c>
      <c r="AD80" s="31">
        <v>3.5</v>
      </c>
      <c r="AE80" s="38">
        <f t="shared" si="21"/>
        <v>38.299999999999997</v>
      </c>
      <c r="AF80" s="48">
        <v>209.8</v>
      </c>
      <c r="AG80" s="35" t="s">
        <v>93</v>
      </c>
      <c r="AN80" s="1"/>
      <c r="AO80" s="1" t="s">
        <v>39</v>
      </c>
      <c r="AP80" s="42"/>
      <c r="AQ80" s="40"/>
      <c r="AR80" s="38">
        <f t="shared" si="22"/>
        <v>32</v>
      </c>
      <c r="AS80" s="31"/>
      <c r="AT80" s="17"/>
      <c r="AU80" s="5"/>
    </row>
    <row r="81" spans="1:33" x14ac:dyDescent="0.25">
      <c r="A81" s="1" t="s">
        <v>75</v>
      </c>
      <c r="B81" s="1" t="s">
        <v>30</v>
      </c>
      <c r="C81" s="42">
        <v>0.4861111111111111</v>
      </c>
      <c r="D81" s="40">
        <v>4.8</v>
      </c>
      <c r="E81" s="38">
        <f t="shared" si="19"/>
        <v>40.64</v>
      </c>
      <c r="F81" s="31">
        <v>17.3</v>
      </c>
      <c r="G81" s="35" t="s">
        <v>93</v>
      </c>
      <c r="N81" s="1" t="s">
        <v>75</v>
      </c>
      <c r="O81" s="1" t="s">
        <v>25</v>
      </c>
      <c r="P81" s="42">
        <v>0.43055555555555558</v>
      </c>
      <c r="Q81" s="40">
        <v>5</v>
      </c>
      <c r="R81" s="38">
        <f t="shared" si="20"/>
        <v>41</v>
      </c>
      <c r="S81" s="31">
        <v>108.1</v>
      </c>
      <c r="T81" s="35" t="s">
        <v>93</v>
      </c>
      <c r="AA81" s="1" t="s">
        <v>75</v>
      </c>
      <c r="AB81" s="1" t="s">
        <v>20</v>
      </c>
      <c r="AC81" s="42">
        <v>0.39583333333333331</v>
      </c>
      <c r="AD81" s="40">
        <v>5.8</v>
      </c>
      <c r="AE81" s="38">
        <f t="shared" si="21"/>
        <v>42.44</v>
      </c>
      <c r="AF81" s="40">
        <v>161.6</v>
      </c>
      <c r="AG81" s="35" t="s">
        <v>93</v>
      </c>
    </row>
    <row r="82" spans="1:33" x14ac:dyDescent="0.25">
      <c r="A82" s="1" t="s">
        <v>76</v>
      </c>
      <c r="B82" s="1" t="s">
        <v>30</v>
      </c>
      <c r="C82" s="42">
        <v>0.46875</v>
      </c>
      <c r="D82" s="40">
        <v>6</v>
      </c>
      <c r="E82" s="38">
        <f t="shared" si="19"/>
        <v>42.8</v>
      </c>
      <c r="F82" s="31">
        <v>74.900000000000006</v>
      </c>
      <c r="G82" s="35" t="s">
        <v>93</v>
      </c>
      <c r="N82" s="1" t="s">
        <v>76</v>
      </c>
      <c r="O82" s="1" t="s">
        <v>25</v>
      </c>
      <c r="P82" s="50">
        <v>0.41319444444444442</v>
      </c>
      <c r="Q82" s="6">
        <v>6.8</v>
      </c>
      <c r="R82" s="38">
        <f t="shared" si="20"/>
        <v>44.239999999999995</v>
      </c>
      <c r="S82" s="6">
        <v>47.2</v>
      </c>
      <c r="T82" s="39" t="s">
        <v>93</v>
      </c>
      <c r="AA82" s="1" t="s">
        <v>76</v>
      </c>
      <c r="AB82" s="1" t="s">
        <v>20</v>
      </c>
      <c r="AC82" s="42">
        <v>0.38541666666666669</v>
      </c>
      <c r="AD82" s="31">
        <v>8.3000000000000007</v>
      </c>
      <c r="AE82" s="38">
        <f t="shared" si="21"/>
        <v>46.94</v>
      </c>
      <c r="AF82" s="48">
        <v>16</v>
      </c>
      <c r="AG82" s="35" t="s">
        <v>93</v>
      </c>
    </row>
    <row r="83" spans="1:33" x14ac:dyDescent="0.25">
      <c r="A83" s="1" t="s">
        <v>9</v>
      </c>
      <c r="B83" s="1" t="s">
        <v>30</v>
      </c>
      <c r="C83" s="42">
        <v>0.49652777777777773</v>
      </c>
      <c r="D83" s="31">
        <v>11.5</v>
      </c>
      <c r="E83" s="38">
        <f t="shared" si="19"/>
        <v>52.7</v>
      </c>
      <c r="F83" s="31">
        <v>81.3</v>
      </c>
      <c r="G83" s="6">
        <v>6.4000000000000001E-2</v>
      </c>
      <c r="N83" s="1" t="s">
        <v>9</v>
      </c>
      <c r="O83" s="1" t="s">
        <v>25</v>
      </c>
      <c r="P83" s="50">
        <v>0.4236111111111111</v>
      </c>
      <c r="Q83" s="6">
        <v>11.4</v>
      </c>
      <c r="R83" s="38">
        <f t="shared" si="20"/>
        <v>52.52</v>
      </c>
      <c r="S83" s="6">
        <v>235.9</v>
      </c>
      <c r="T83" s="41">
        <v>9.5000000000000001E-2</v>
      </c>
      <c r="AA83" s="1" t="s">
        <v>9</v>
      </c>
      <c r="AB83" s="1" t="s">
        <v>20</v>
      </c>
      <c r="AC83" s="42">
        <v>0.39930555555555558</v>
      </c>
      <c r="AD83" s="40">
        <v>13.9</v>
      </c>
      <c r="AE83" s="38">
        <f t="shared" si="21"/>
        <v>57.02</v>
      </c>
      <c r="AF83" s="48">
        <v>93.3</v>
      </c>
      <c r="AG83" s="94">
        <v>9.4E-2</v>
      </c>
    </row>
    <row r="84" spans="1:33" x14ac:dyDescent="0.25">
      <c r="A84" s="1" t="s">
        <v>13</v>
      </c>
      <c r="B84" s="1" t="s">
        <v>30</v>
      </c>
      <c r="C84" s="42">
        <v>0.5</v>
      </c>
      <c r="D84" s="31">
        <v>14.5</v>
      </c>
      <c r="E84" s="38">
        <f t="shared" si="19"/>
        <v>58.1</v>
      </c>
      <c r="F84" s="6">
        <v>111.9</v>
      </c>
      <c r="G84" s="41">
        <v>8.8999999999999996E-2</v>
      </c>
      <c r="N84" s="1" t="s">
        <v>13</v>
      </c>
      <c r="O84" s="1" t="s">
        <v>25</v>
      </c>
      <c r="P84" s="42">
        <v>0.4201388888888889</v>
      </c>
      <c r="Q84" s="40">
        <v>14.2</v>
      </c>
      <c r="R84" s="38">
        <f t="shared" si="20"/>
        <v>57.56</v>
      </c>
      <c r="S84" s="41">
        <v>435.2</v>
      </c>
      <c r="T84" s="41">
        <v>0.25600000000000001</v>
      </c>
      <c r="AA84" s="1" t="s">
        <v>13</v>
      </c>
      <c r="AB84" s="1" t="s">
        <v>20</v>
      </c>
      <c r="AC84" s="42">
        <v>0.39583333333333331</v>
      </c>
      <c r="AD84" s="40">
        <v>17.399999999999999</v>
      </c>
      <c r="AE84" s="38">
        <f t="shared" si="21"/>
        <v>63.32</v>
      </c>
      <c r="AF84" s="6">
        <v>23.3</v>
      </c>
      <c r="AG84" s="41">
        <v>0.111</v>
      </c>
    </row>
    <row r="86" spans="1:33" x14ac:dyDescent="0.25">
      <c r="A86" t="s">
        <v>79</v>
      </c>
    </row>
    <row r="87" spans="1:33" x14ac:dyDescent="0.25">
      <c r="A87" t="s">
        <v>80</v>
      </c>
    </row>
    <row r="88" spans="1:33" x14ac:dyDescent="0.25">
      <c r="A88" s="83" t="s">
        <v>82</v>
      </c>
    </row>
    <row r="89" spans="1:33" x14ac:dyDescent="0.25">
      <c r="A89" s="62" t="s">
        <v>81</v>
      </c>
    </row>
  </sheetData>
  <mergeCells count="4">
    <mergeCell ref="A1:G1"/>
    <mergeCell ref="N1:T1"/>
    <mergeCell ref="AA1:AG1"/>
    <mergeCell ref="AN1:AT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61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AG37" sqref="AG3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Summer Season Data - 2022-2023</vt:lpstr>
      <vt:lpstr>Summer Exceedances</vt:lpstr>
      <vt:lpstr>Winter Season Data - 2022-2023</vt:lpstr>
      <vt:lpstr>Winter Exceedances</vt:lpstr>
      <vt:lpstr>All Current Data - 2022-2023</vt:lpstr>
      <vt:lpstr>E. coli Trends</vt:lpstr>
      <vt:lpstr>Phosphorus Trends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asiedlecki</dc:creator>
  <cp:lastModifiedBy>Greg Stabach</cp:lastModifiedBy>
  <cp:lastPrinted>2022-05-05T18:52:53Z</cp:lastPrinted>
  <dcterms:created xsi:type="dcterms:W3CDTF">2019-07-09T19:16:14Z</dcterms:created>
  <dcterms:modified xsi:type="dcterms:W3CDTF">2023-09-11T23:37:59Z</dcterms:modified>
</cp:coreProperties>
</file>